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-my.sharepoint.com/personal/papp1_uniba_sk/Documents/MOPED/"/>
    </mc:Choice>
  </mc:AlternateContent>
  <xr:revisionPtr revIDLastSave="94" documentId="8_{739BEA81-0E70-40F9-B401-EEAD79725E1F}" xr6:coauthVersionLast="45" xr6:coauthVersionMax="45" xr10:uidLastSave="{20A88A7F-EDA8-438E-8BEA-912B6EF5C4C9}"/>
  <bookViews>
    <workbookView xWindow="-120" yWindow="-120" windowWidth="29040" windowHeight="15840" xr2:uid="{E4FF007E-1577-4165-84AB-8DA7B93E351A}"/>
  </bookViews>
  <sheets>
    <sheet name="NOVE_bodovanie" sheetId="8" r:id="rId1"/>
    <sheet name="NOVE_MSR_Gustafik_Papp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8" l="1"/>
  <c r="M3" i="8"/>
  <c r="G4" i="8"/>
  <c r="K4" i="8"/>
  <c r="G5" i="8"/>
  <c r="K5" i="8"/>
  <c r="G6" i="8"/>
  <c r="K6" i="8"/>
  <c r="G7" i="8"/>
  <c r="K7" i="8"/>
  <c r="G8" i="8"/>
  <c r="K8" i="8"/>
  <c r="G9" i="8"/>
  <c r="K9" i="8"/>
  <c r="G10" i="8"/>
  <c r="K10" i="8"/>
  <c r="G11" i="8"/>
  <c r="K11" i="8"/>
  <c r="G12" i="8"/>
  <c r="K12" i="8"/>
  <c r="G13" i="8"/>
  <c r="K13" i="8"/>
  <c r="G14" i="8"/>
  <c r="K14" i="8"/>
  <c r="G15" i="8"/>
  <c r="K15" i="8"/>
  <c r="G16" i="8"/>
  <c r="K16" i="8"/>
  <c r="G17" i="8"/>
  <c r="K17" i="8"/>
  <c r="G18" i="8"/>
  <c r="K18" i="8"/>
  <c r="G19" i="8"/>
  <c r="K19" i="8"/>
  <c r="G20" i="8"/>
  <c r="K20" i="8"/>
  <c r="G21" i="8"/>
  <c r="K21" i="8"/>
  <c r="G22" i="8"/>
  <c r="K22" i="8"/>
  <c r="G23" i="8"/>
  <c r="K23" i="8"/>
  <c r="G24" i="8"/>
  <c r="K24" i="8"/>
  <c r="G25" i="8"/>
  <c r="K25" i="8"/>
  <c r="G26" i="8"/>
  <c r="K26" i="8"/>
  <c r="G27" i="8"/>
  <c r="K27" i="8"/>
  <c r="G28" i="8"/>
  <c r="K28" i="8"/>
  <c r="G29" i="8"/>
  <c r="K29" i="8"/>
  <c r="G30" i="8"/>
  <c r="K30" i="8"/>
  <c r="G31" i="8"/>
  <c r="K31" i="8"/>
  <c r="G32" i="8"/>
  <c r="K32" i="8"/>
  <c r="G33" i="8"/>
  <c r="K33" i="8"/>
  <c r="G34" i="8"/>
  <c r="K34" i="8"/>
  <c r="G35" i="8"/>
  <c r="K35" i="8"/>
  <c r="G36" i="8"/>
  <c r="K36" i="8"/>
  <c r="G37" i="8"/>
  <c r="K37" i="8"/>
  <c r="G38" i="8"/>
  <c r="K38" i="8"/>
  <c r="G39" i="8"/>
  <c r="K39" i="8"/>
  <c r="G40" i="8"/>
  <c r="K40" i="8"/>
  <c r="G41" i="8"/>
  <c r="K41" i="8"/>
  <c r="G42" i="8"/>
  <c r="K42" i="8"/>
  <c r="G43" i="8"/>
  <c r="K43" i="8"/>
  <c r="G44" i="8"/>
  <c r="K44" i="8"/>
  <c r="G45" i="8"/>
  <c r="K45" i="8"/>
  <c r="G46" i="8"/>
  <c r="K46" i="8"/>
  <c r="G47" i="8"/>
  <c r="K47" i="8"/>
  <c r="G48" i="8"/>
  <c r="K48" i="8"/>
  <c r="G49" i="8"/>
  <c r="K49" i="8"/>
  <c r="G50" i="8"/>
  <c r="K50" i="8"/>
  <c r="G51" i="8"/>
  <c r="K51" i="8"/>
  <c r="G52" i="8"/>
  <c r="K52" i="8"/>
  <c r="G53" i="8"/>
  <c r="K53" i="8"/>
  <c r="G54" i="8"/>
  <c r="K54" i="8"/>
  <c r="G55" i="8"/>
  <c r="K55" i="8"/>
  <c r="G56" i="8"/>
  <c r="K56" i="8"/>
  <c r="G57" i="8"/>
  <c r="K57" i="8"/>
  <c r="G58" i="8"/>
  <c r="K58" i="8"/>
  <c r="G59" i="8"/>
  <c r="K59" i="8"/>
  <c r="G60" i="8"/>
  <c r="K60" i="8"/>
  <c r="G61" i="8"/>
  <c r="K61" i="8"/>
  <c r="G62" i="8"/>
  <c r="K62" i="8"/>
  <c r="G63" i="8"/>
  <c r="K63" i="8"/>
  <c r="G64" i="8"/>
  <c r="K64" i="8"/>
  <c r="G65" i="8"/>
  <c r="K65" i="8"/>
  <c r="G66" i="8"/>
  <c r="K66" i="8"/>
  <c r="G67" i="8"/>
  <c r="K67" i="8"/>
  <c r="G68" i="8"/>
  <c r="K68" i="8"/>
  <c r="G69" i="8"/>
  <c r="K69" i="8"/>
  <c r="G70" i="8"/>
  <c r="K70" i="8"/>
  <c r="G71" i="8"/>
  <c r="K71" i="8"/>
  <c r="G72" i="8"/>
  <c r="K72" i="8"/>
  <c r="G73" i="8"/>
  <c r="K73" i="8"/>
  <c r="G74" i="8"/>
  <c r="K74" i="8"/>
  <c r="G75" i="8"/>
  <c r="K75" i="8"/>
  <c r="G76" i="8"/>
  <c r="K76" i="8"/>
  <c r="G77" i="8"/>
  <c r="K77" i="8"/>
  <c r="G78" i="8"/>
  <c r="K78" i="8"/>
  <c r="G79" i="8"/>
  <c r="K79" i="8"/>
  <c r="G80" i="8"/>
  <c r="K80" i="8"/>
  <c r="G81" i="8"/>
  <c r="K81" i="8"/>
  <c r="G82" i="8"/>
  <c r="K82" i="8"/>
  <c r="G83" i="8"/>
  <c r="K83" i="8"/>
  <c r="G84" i="8"/>
  <c r="K84" i="8"/>
  <c r="G85" i="8"/>
  <c r="K85" i="8"/>
  <c r="G86" i="8"/>
  <c r="K86" i="8"/>
  <c r="G87" i="8"/>
  <c r="K87" i="8"/>
  <c r="G88" i="8"/>
  <c r="K88" i="8"/>
  <c r="G89" i="8"/>
  <c r="K89" i="8"/>
  <c r="G90" i="8"/>
  <c r="K90" i="8"/>
  <c r="G91" i="8"/>
  <c r="K91" i="8"/>
  <c r="G92" i="8"/>
  <c r="K92" i="8"/>
  <c r="G93" i="8"/>
  <c r="K93" i="8"/>
  <c r="G94" i="8"/>
  <c r="K94" i="8"/>
  <c r="G95" i="8"/>
  <c r="K95" i="8"/>
  <c r="G96" i="8"/>
  <c r="K96" i="8"/>
  <c r="G97" i="8"/>
  <c r="K97" i="8"/>
  <c r="G98" i="8"/>
  <c r="K98" i="8"/>
  <c r="G99" i="8"/>
  <c r="K99" i="8"/>
  <c r="G100" i="8"/>
  <c r="K100" i="8"/>
  <c r="G101" i="8"/>
  <c r="K101" i="8"/>
  <c r="G102" i="8"/>
  <c r="K102" i="8"/>
  <c r="G103" i="8"/>
  <c r="K103" i="8"/>
  <c r="G104" i="8"/>
  <c r="K104" i="8"/>
  <c r="G105" i="8"/>
  <c r="K105" i="8"/>
  <c r="G106" i="8"/>
  <c r="K106" i="8"/>
  <c r="G107" i="8"/>
  <c r="K107" i="8"/>
  <c r="G108" i="8"/>
  <c r="K108" i="8"/>
  <c r="G109" i="8"/>
  <c r="K109" i="8"/>
  <c r="G110" i="8"/>
  <c r="K110" i="8"/>
  <c r="G111" i="8"/>
  <c r="K111" i="8"/>
  <c r="G112" i="8"/>
  <c r="K112" i="8"/>
  <c r="G113" i="8"/>
  <c r="K113" i="8"/>
  <c r="G114" i="8"/>
  <c r="K114" i="8"/>
  <c r="G115" i="8"/>
  <c r="K115" i="8"/>
  <c r="G116" i="8"/>
  <c r="K116" i="8"/>
  <c r="G117" i="8"/>
  <c r="K117" i="8"/>
  <c r="G118" i="8"/>
  <c r="K118" i="8"/>
  <c r="G119" i="8"/>
  <c r="K119" i="8"/>
  <c r="G120" i="8"/>
  <c r="K120" i="8"/>
  <c r="G121" i="8"/>
  <c r="K121" i="8"/>
  <c r="G122" i="8"/>
  <c r="K122" i="8"/>
  <c r="G123" i="8"/>
  <c r="K123" i="8"/>
  <c r="G124" i="8"/>
  <c r="K124" i="8"/>
  <c r="G125" i="8"/>
  <c r="K125" i="8"/>
  <c r="G126" i="8"/>
  <c r="K126" i="8"/>
  <c r="K3" i="8"/>
  <c r="G3" i="8"/>
  <c r="D4" i="8" l="1"/>
  <c r="D5" i="8"/>
  <c r="D6" i="8"/>
  <c r="D7" i="8"/>
  <c r="D8" i="8"/>
  <c r="D9" i="8"/>
  <c r="D10" i="8"/>
  <c r="D11" i="8"/>
  <c r="M11" i="8"/>
  <c r="D12" i="8"/>
  <c r="M12" i="8"/>
  <c r="D13" i="8"/>
  <c r="M13" i="8"/>
  <c r="D14" i="8"/>
  <c r="M14" i="8"/>
  <c r="D15" i="8"/>
  <c r="M15" i="8"/>
  <c r="D16" i="8"/>
  <c r="M16" i="8"/>
  <c r="D17" i="8"/>
  <c r="M17" i="8"/>
  <c r="D18" i="8"/>
  <c r="M18" i="8"/>
  <c r="D19" i="8"/>
  <c r="M19" i="8"/>
  <c r="O19" i="8"/>
  <c r="D20" i="8"/>
  <c r="M20" i="8"/>
  <c r="O20" i="8"/>
  <c r="D21" i="8"/>
  <c r="M21" i="8"/>
  <c r="O21" i="8"/>
  <c r="D22" i="8"/>
  <c r="M22" i="8"/>
  <c r="O22" i="8"/>
  <c r="D23" i="8"/>
  <c r="M23" i="8"/>
  <c r="O23" i="8"/>
  <c r="D24" i="8"/>
  <c r="M24" i="8"/>
  <c r="O24" i="8"/>
  <c r="D25" i="8"/>
  <c r="M25" i="8"/>
  <c r="O25" i="8"/>
  <c r="D26" i="8"/>
  <c r="M26" i="8"/>
  <c r="O26" i="8"/>
  <c r="D27" i="8"/>
  <c r="M27" i="8"/>
  <c r="O27" i="8"/>
  <c r="D28" i="8"/>
  <c r="M28" i="8"/>
  <c r="O28" i="8"/>
  <c r="D29" i="8"/>
  <c r="M29" i="8"/>
  <c r="O29" i="8"/>
  <c r="D30" i="8"/>
  <c r="M30" i="8"/>
  <c r="O30" i="8"/>
  <c r="D31" i="8"/>
  <c r="M31" i="8"/>
  <c r="O31" i="8"/>
  <c r="D32" i="8"/>
  <c r="M32" i="8"/>
  <c r="O32" i="8"/>
  <c r="D33" i="8"/>
  <c r="L33" i="8"/>
  <c r="M33" i="8"/>
  <c r="O33" i="8"/>
  <c r="D34" i="8"/>
  <c r="L34" i="8"/>
  <c r="M34" i="8"/>
  <c r="O34" i="8"/>
  <c r="D35" i="8"/>
  <c r="L35" i="8"/>
  <c r="M35" i="8"/>
  <c r="O35" i="8"/>
  <c r="D36" i="8"/>
  <c r="L36" i="8"/>
  <c r="M36" i="8"/>
  <c r="O36" i="8"/>
  <c r="D37" i="8"/>
  <c r="L37" i="8"/>
  <c r="M37" i="8"/>
  <c r="O37" i="8"/>
  <c r="D38" i="8"/>
  <c r="L38" i="8"/>
  <c r="M38" i="8"/>
  <c r="O38" i="8"/>
  <c r="D39" i="8"/>
  <c r="L39" i="8"/>
  <c r="M39" i="8"/>
  <c r="O39" i="8"/>
  <c r="D40" i="8"/>
  <c r="L40" i="8"/>
  <c r="M40" i="8"/>
  <c r="O40" i="8"/>
  <c r="D41" i="8"/>
  <c r="L41" i="8"/>
  <c r="M41" i="8"/>
  <c r="O41" i="8"/>
  <c r="D42" i="8"/>
  <c r="L42" i="8"/>
  <c r="M42" i="8"/>
  <c r="O42" i="8"/>
  <c r="D43" i="8"/>
  <c r="L43" i="8"/>
  <c r="M43" i="8"/>
  <c r="O43" i="8"/>
  <c r="D44" i="8"/>
  <c r="L44" i="8"/>
  <c r="M44" i="8"/>
  <c r="O44" i="8"/>
  <c r="D45" i="8"/>
  <c r="L45" i="8"/>
  <c r="M45" i="8"/>
  <c r="O45" i="8"/>
  <c r="D46" i="8"/>
  <c r="L46" i="8"/>
  <c r="M46" i="8"/>
  <c r="O46" i="8"/>
  <c r="D47" i="8"/>
  <c r="L47" i="8"/>
  <c r="M47" i="8"/>
  <c r="O47" i="8"/>
  <c r="D48" i="8"/>
  <c r="L48" i="8"/>
  <c r="M48" i="8"/>
  <c r="O48" i="8"/>
  <c r="D49" i="8"/>
  <c r="L49" i="8"/>
  <c r="M49" i="8"/>
  <c r="O49" i="8"/>
  <c r="D50" i="8"/>
  <c r="L50" i="8"/>
  <c r="M50" i="8"/>
  <c r="O50" i="8"/>
  <c r="D51" i="8"/>
  <c r="L51" i="8"/>
  <c r="M51" i="8"/>
  <c r="O51" i="8"/>
  <c r="D52" i="8"/>
  <c r="L52" i="8"/>
  <c r="M52" i="8"/>
  <c r="O52" i="8"/>
  <c r="D53" i="8"/>
  <c r="L53" i="8"/>
  <c r="M53" i="8"/>
  <c r="O53" i="8"/>
  <c r="D54" i="8"/>
  <c r="L54" i="8"/>
  <c r="M54" i="8"/>
  <c r="O54" i="8"/>
  <c r="D55" i="8"/>
  <c r="L55" i="8"/>
  <c r="M55" i="8"/>
  <c r="O55" i="8"/>
  <c r="D56" i="8"/>
  <c r="L56" i="8"/>
  <c r="M56" i="8"/>
  <c r="O56" i="8"/>
  <c r="D57" i="8"/>
  <c r="L57" i="8"/>
  <c r="M57" i="8"/>
  <c r="O57" i="8"/>
  <c r="D58" i="8"/>
  <c r="L58" i="8"/>
  <c r="M58" i="8"/>
  <c r="O58" i="8"/>
  <c r="D59" i="8"/>
  <c r="L59" i="8"/>
  <c r="M59" i="8"/>
  <c r="O59" i="8"/>
  <c r="D60" i="8"/>
  <c r="L60" i="8"/>
  <c r="M60" i="8"/>
  <c r="O60" i="8"/>
  <c r="D61" i="8"/>
  <c r="L61" i="8"/>
  <c r="M61" i="8"/>
  <c r="O61" i="8"/>
  <c r="D62" i="8"/>
  <c r="L62" i="8"/>
  <c r="M62" i="8"/>
  <c r="O62" i="8"/>
  <c r="D63" i="8"/>
  <c r="L63" i="8"/>
  <c r="M63" i="8"/>
  <c r="O63" i="8"/>
  <c r="D64" i="8"/>
  <c r="L64" i="8"/>
  <c r="M64" i="8"/>
  <c r="O64" i="8"/>
  <c r="D65" i="8"/>
  <c r="L65" i="8"/>
  <c r="M65" i="8"/>
  <c r="O65" i="8"/>
  <c r="D66" i="8"/>
  <c r="L66" i="8"/>
  <c r="M66" i="8"/>
  <c r="O66" i="8"/>
  <c r="D67" i="8"/>
  <c r="L67" i="8"/>
  <c r="M67" i="8"/>
  <c r="O67" i="8"/>
  <c r="D68" i="8"/>
  <c r="L68" i="8"/>
  <c r="M68" i="8"/>
  <c r="O68" i="8"/>
  <c r="D69" i="8"/>
  <c r="L69" i="8"/>
  <c r="M69" i="8"/>
  <c r="O69" i="8"/>
  <c r="D70" i="8"/>
  <c r="L70" i="8"/>
  <c r="M70" i="8"/>
  <c r="O70" i="8"/>
  <c r="D71" i="8"/>
  <c r="L71" i="8"/>
  <c r="M71" i="8"/>
  <c r="O71" i="8"/>
  <c r="D72" i="8"/>
  <c r="L72" i="8"/>
  <c r="M72" i="8"/>
  <c r="O72" i="8"/>
  <c r="D73" i="8"/>
  <c r="L73" i="8"/>
  <c r="M73" i="8"/>
  <c r="O73" i="8"/>
  <c r="D74" i="8"/>
  <c r="L74" i="8"/>
  <c r="M74" i="8"/>
  <c r="O74" i="8"/>
  <c r="D75" i="8"/>
  <c r="L75" i="8"/>
  <c r="M75" i="8"/>
  <c r="O75" i="8"/>
  <c r="D76" i="8"/>
  <c r="L76" i="8"/>
  <c r="M76" i="8"/>
  <c r="O76" i="8"/>
  <c r="D77" i="8"/>
  <c r="L77" i="8"/>
  <c r="M77" i="8"/>
  <c r="O77" i="8"/>
  <c r="D78" i="8"/>
  <c r="L78" i="8"/>
  <c r="M78" i="8"/>
  <c r="O78" i="8"/>
  <c r="D79" i="8"/>
  <c r="L79" i="8"/>
  <c r="M79" i="8"/>
  <c r="O79" i="8"/>
  <c r="D80" i="8"/>
  <c r="L80" i="8"/>
  <c r="M80" i="8"/>
  <c r="O80" i="8"/>
  <c r="D81" i="8"/>
  <c r="L81" i="8"/>
  <c r="M81" i="8"/>
  <c r="O81" i="8"/>
  <c r="D82" i="8"/>
  <c r="L82" i="8"/>
  <c r="M82" i="8"/>
  <c r="O82" i="8"/>
  <c r="D83" i="8"/>
  <c r="L83" i="8"/>
  <c r="M83" i="8"/>
  <c r="O83" i="8"/>
  <c r="D84" i="8"/>
  <c r="L84" i="8"/>
  <c r="M84" i="8"/>
  <c r="O84" i="8"/>
  <c r="D85" i="8"/>
  <c r="L85" i="8"/>
  <c r="M85" i="8"/>
  <c r="O85" i="8"/>
  <c r="D86" i="8"/>
  <c r="L86" i="8"/>
  <c r="M86" i="8"/>
  <c r="O86" i="8"/>
  <c r="D87" i="8"/>
  <c r="L87" i="8"/>
  <c r="M87" i="8"/>
  <c r="O87" i="8"/>
  <c r="D88" i="8"/>
  <c r="L88" i="8"/>
  <c r="M88" i="8"/>
  <c r="O88" i="8"/>
  <c r="D89" i="8"/>
  <c r="L89" i="8"/>
  <c r="M89" i="8"/>
  <c r="O89" i="8"/>
  <c r="D90" i="8"/>
  <c r="L90" i="8"/>
  <c r="M90" i="8"/>
  <c r="O90" i="8"/>
  <c r="D91" i="8"/>
  <c r="L91" i="8"/>
  <c r="M91" i="8"/>
  <c r="O91" i="8"/>
  <c r="D92" i="8"/>
  <c r="L92" i="8"/>
  <c r="M92" i="8"/>
  <c r="O92" i="8"/>
  <c r="D93" i="8"/>
  <c r="L93" i="8"/>
  <c r="M93" i="8"/>
  <c r="O93" i="8"/>
  <c r="D94" i="8"/>
  <c r="L94" i="8"/>
  <c r="M94" i="8"/>
  <c r="O94" i="8"/>
  <c r="D95" i="8"/>
  <c r="L95" i="8"/>
  <c r="M95" i="8"/>
  <c r="O95" i="8"/>
  <c r="D96" i="8"/>
  <c r="L96" i="8"/>
  <c r="M96" i="8"/>
  <c r="O96" i="8"/>
  <c r="D97" i="8"/>
  <c r="L97" i="8"/>
  <c r="M97" i="8"/>
  <c r="O97" i="8"/>
  <c r="D98" i="8"/>
  <c r="L98" i="8"/>
  <c r="M98" i="8"/>
  <c r="O98" i="8"/>
  <c r="D99" i="8"/>
  <c r="L99" i="8"/>
  <c r="M99" i="8"/>
  <c r="O99" i="8"/>
  <c r="D100" i="8"/>
  <c r="L100" i="8"/>
  <c r="M100" i="8"/>
  <c r="O100" i="8"/>
  <c r="D101" i="8"/>
  <c r="L101" i="8"/>
  <c r="M101" i="8"/>
  <c r="O101" i="8"/>
  <c r="D102" i="8"/>
  <c r="L102" i="8"/>
  <c r="M102" i="8"/>
  <c r="O102" i="8"/>
  <c r="D103" i="8"/>
  <c r="L103" i="8"/>
  <c r="M103" i="8"/>
  <c r="O103" i="8"/>
  <c r="D104" i="8"/>
  <c r="L104" i="8"/>
  <c r="M104" i="8"/>
  <c r="O104" i="8"/>
  <c r="D105" i="8"/>
  <c r="L105" i="8"/>
  <c r="M105" i="8"/>
  <c r="O105" i="8"/>
  <c r="D106" i="8"/>
  <c r="L106" i="8"/>
  <c r="M106" i="8"/>
  <c r="O106" i="8"/>
  <c r="D107" i="8"/>
  <c r="L107" i="8"/>
  <c r="M107" i="8"/>
  <c r="O107" i="8"/>
  <c r="D108" i="8"/>
  <c r="L108" i="8"/>
  <c r="M108" i="8"/>
  <c r="O108" i="8"/>
  <c r="D109" i="8"/>
  <c r="L109" i="8"/>
  <c r="M109" i="8"/>
  <c r="O109" i="8"/>
  <c r="D110" i="8"/>
  <c r="L110" i="8"/>
  <c r="M110" i="8"/>
  <c r="O110" i="8"/>
  <c r="D111" i="8"/>
  <c r="L111" i="8"/>
  <c r="M111" i="8"/>
  <c r="O111" i="8"/>
  <c r="D112" i="8"/>
  <c r="L112" i="8"/>
  <c r="M112" i="8"/>
  <c r="O112" i="8"/>
  <c r="D113" i="8"/>
  <c r="L113" i="8"/>
  <c r="M113" i="8"/>
  <c r="O113" i="8"/>
  <c r="D114" i="8"/>
  <c r="L114" i="8"/>
  <c r="M114" i="8"/>
  <c r="O114" i="8"/>
  <c r="D115" i="8"/>
  <c r="L115" i="8"/>
  <c r="M115" i="8"/>
  <c r="O115" i="8"/>
  <c r="D116" i="8"/>
  <c r="L116" i="8"/>
  <c r="M116" i="8"/>
  <c r="O116" i="8"/>
  <c r="D117" i="8"/>
  <c r="L117" i="8"/>
  <c r="M117" i="8"/>
  <c r="O117" i="8"/>
  <c r="D118" i="8"/>
  <c r="L118" i="8"/>
  <c r="M118" i="8"/>
  <c r="O118" i="8"/>
  <c r="D119" i="8"/>
  <c r="L119" i="8"/>
  <c r="M119" i="8"/>
  <c r="O119" i="8"/>
  <c r="D120" i="8"/>
  <c r="L120" i="8"/>
  <c r="M120" i="8"/>
  <c r="O120" i="8"/>
  <c r="D121" i="8"/>
  <c r="L121" i="8"/>
  <c r="M121" i="8"/>
  <c r="O121" i="8"/>
  <c r="D122" i="8"/>
  <c r="L122" i="8"/>
  <c r="M122" i="8"/>
  <c r="O122" i="8"/>
  <c r="D123" i="8"/>
  <c r="L123" i="8"/>
  <c r="M123" i="8"/>
  <c r="O123" i="8"/>
  <c r="D124" i="8"/>
  <c r="L124" i="8"/>
  <c r="M124" i="8"/>
  <c r="O124" i="8"/>
  <c r="D125" i="8"/>
  <c r="L125" i="8"/>
  <c r="M125" i="8"/>
  <c r="O125" i="8"/>
  <c r="D126" i="8"/>
  <c r="L126" i="8"/>
  <c r="M126" i="8"/>
  <c r="O126" i="8"/>
  <c r="D3" i="8"/>
  <c r="X3" i="8"/>
  <c r="X7" i="8" s="1"/>
  <c r="Z3" i="8"/>
  <c r="AB3" i="8"/>
  <c r="AC3" i="8" s="1"/>
  <c r="AF3" i="8"/>
  <c r="AG3" i="8"/>
  <c r="AH3" i="8"/>
  <c r="X4" i="8"/>
  <c r="Z4" i="8"/>
  <c r="AB4" i="8"/>
  <c r="AC4" i="8" s="1"/>
  <c r="AD4" i="8"/>
  <c r="AF4" i="8"/>
  <c r="AG4" i="8"/>
  <c r="AH4" i="8"/>
  <c r="X5" i="8"/>
  <c r="Z5" i="8"/>
  <c r="AB5" i="8"/>
  <c r="AC5" i="8" s="1"/>
  <c r="AD5" i="8"/>
  <c r="AF5" i="8"/>
  <c r="AG5" i="8"/>
  <c r="AH5" i="8"/>
  <c r="Z6" i="8"/>
  <c r="AB6" i="8"/>
  <c r="AC6" i="8" s="1"/>
  <c r="AD6" i="8"/>
  <c r="AF6" i="8"/>
  <c r="AG6" i="8"/>
  <c r="AH6" i="8"/>
  <c r="AD71" i="8"/>
  <c r="AB71" i="8"/>
  <c r="AC71" i="8" s="1"/>
  <c r="Z71" i="8"/>
  <c r="AB69" i="8"/>
  <c r="Z69" i="8"/>
  <c r="AC67" i="8"/>
  <c r="AB67" i="8"/>
  <c r="AD67" i="8" s="1"/>
  <c r="Z67" i="8"/>
  <c r="AE67" i="8" s="1"/>
  <c r="AF67" i="8" s="1"/>
  <c r="AB65" i="8"/>
  <c r="AD65" i="8" s="1"/>
  <c r="Z65" i="8"/>
  <c r="AB63" i="8"/>
  <c r="AD63" i="8" s="1"/>
  <c r="Z63" i="8"/>
  <c r="AB61" i="8"/>
  <c r="AD61" i="8" s="1"/>
  <c r="Z61" i="8"/>
  <c r="AB59" i="8"/>
  <c r="AD59" i="8" s="1"/>
  <c r="Z59" i="8"/>
  <c r="AB58" i="8"/>
  <c r="AD58" i="8" s="1"/>
  <c r="Z58" i="8"/>
  <c r="AB57" i="8"/>
  <c r="Z57" i="8"/>
  <c r="AB56" i="8"/>
  <c r="AD56" i="8" s="1"/>
  <c r="Z56" i="8"/>
  <c r="AB55" i="8"/>
  <c r="AC55" i="8" s="1"/>
  <c r="Z55" i="8"/>
  <c r="AB54" i="8"/>
  <c r="AC54" i="8" s="1"/>
  <c r="Z54" i="8"/>
  <c r="AB52" i="8"/>
  <c r="AD52" i="8" s="1"/>
  <c r="Z52" i="8"/>
  <c r="AB51" i="8"/>
  <c r="AC51" i="8" s="1"/>
  <c r="Z51" i="8"/>
  <c r="AB50" i="8"/>
  <c r="AD50" i="8" s="1"/>
  <c r="Z50" i="8"/>
  <c r="AB49" i="8"/>
  <c r="AD49" i="8" s="1"/>
  <c r="Z49" i="8"/>
  <c r="AD48" i="8"/>
  <c r="AB48" i="8"/>
  <c r="AC48" i="8" s="1"/>
  <c r="Z48" i="8"/>
  <c r="AB47" i="8"/>
  <c r="AC47" i="8" s="1"/>
  <c r="Z47" i="8"/>
  <c r="AB45" i="8"/>
  <c r="AC45" i="8" s="1"/>
  <c r="Z45" i="8"/>
  <c r="AB43" i="8"/>
  <c r="AD43" i="8" s="1"/>
  <c r="Z43" i="8"/>
  <c r="AC41" i="8"/>
  <c r="AB41" i="8"/>
  <c r="AD41" i="8" s="1"/>
  <c r="Z41" i="8"/>
  <c r="AB40" i="8"/>
  <c r="AD40" i="8" s="1"/>
  <c r="Z40" i="8"/>
  <c r="AB39" i="8"/>
  <c r="AC39" i="8" s="1"/>
  <c r="Z39" i="8"/>
  <c r="AB38" i="8"/>
  <c r="AD38" i="8" s="1"/>
  <c r="Z38" i="8"/>
  <c r="AC37" i="8"/>
  <c r="AB37" i="8"/>
  <c r="AD37" i="8" s="1"/>
  <c r="Z37" i="8"/>
  <c r="AB35" i="8"/>
  <c r="AC35" i="8" s="1"/>
  <c r="Z35" i="8"/>
  <c r="AB34" i="8"/>
  <c r="AD34" i="8" s="1"/>
  <c r="Z34" i="8"/>
  <c r="AC33" i="8"/>
  <c r="AB33" i="8"/>
  <c r="AD33" i="8" s="1"/>
  <c r="Z33" i="8"/>
  <c r="AB32" i="8"/>
  <c r="AD32" i="8" s="1"/>
  <c r="Z32" i="8"/>
  <c r="AB31" i="8"/>
  <c r="AD31" i="8" s="1"/>
  <c r="Z31" i="8"/>
  <c r="AF30" i="8"/>
  <c r="AB30" i="8"/>
  <c r="AC30" i="8" s="1"/>
  <c r="AB28" i="8"/>
  <c r="AD28" i="8" s="1"/>
  <c r="Z28" i="8"/>
  <c r="AB27" i="8"/>
  <c r="AC27" i="8" s="1"/>
  <c r="Z27" i="8"/>
  <c r="AB26" i="8"/>
  <c r="AD26" i="8" s="1"/>
  <c r="Z26" i="8"/>
  <c r="AB25" i="8"/>
  <c r="AD25" i="8" s="1"/>
  <c r="Z25" i="8"/>
  <c r="AB24" i="8"/>
  <c r="AC24" i="8" s="1"/>
  <c r="Z24" i="8"/>
  <c r="AF23" i="8"/>
  <c r="AB23" i="8"/>
  <c r="AD23" i="8" s="1"/>
  <c r="AB21" i="8"/>
  <c r="AC21" i="8" s="1"/>
  <c r="Z21" i="8"/>
  <c r="T24" i="8"/>
  <c r="U24" i="8" s="1"/>
  <c r="AB20" i="8"/>
  <c r="AD20" i="8" s="1"/>
  <c r="Z20" i="8"/>
  <c r="T23" i="8"/>
  <c r="U23" i="8" s="1"/>
  <c r="AB19" i="8"/>
  <c r="AC19" i="8" s="1"/>
  <c r="Z19" i="8"/>
  <c r="T22" i="8"/>
  <c r="U22" i="8" s="1"/>
  <c r="AF18" i="8"/>
  <c r="AB18" i="8"/>
  <c r="AC18" i="8" s="1"/>
  <c r="T21" i="8"/>
  <c r="U21" i="8" s="1"/>
  <c r="T20" i="8"/>
  <c r="U20" i="8" s="1"/>
  <c r="AB16" i="8"/>
  <c r="AC16" i="8" s="1"/>
  <c r="Z16" i="8"/>
  <c r="T19" i="8"/>
  <c r="U19" i="8" s="1"/>
  <c r="AB15" i="8"/>
  <c r="AD15" i="8" s="1"/>
  <c r="Z15" i="8"/>
  <c r="T18" i="8"/>
  <c r="AB14" i="8"/>
  <c r="AD14" i="8" s="1"/>
  <c r="Z14" i="8"/>
  <c r="AF13" i="8"/>
  <c r="AB13" i="8"/>
  <c r="AD13" i="8" s="1"/>
  <c r="AB12" i="8"/>
  <c r="AD12" i="8" s="1"/>
  <c r="Z12" i="8"/>
  <c r="R14" i="8"/>
  <c r="AB11" i="8"/>
  <c r="AD11" i="8" s="1"/>
  <c r="Z11" i="8"/>
  <c r="R10" i="8"/>
  <c r="R11" i="8" s="1"/>
  <c r="X6" i="8" l="1"/>
  <c r="T25" i="8"/>
  <c r="U25" i="8" s="1"/>
  <c r="U18" i="8"/>
  <c r="AD35" i="8"/>
  <c r="AC63" i="8"/>
  <c r="AD16" i="8"/>
  <c r="AE5" i="8"/>
  <c r="AE6" i="8"/>
  <c r="AE4" i="8"/>
  <c r="AD21" i="8"/>
  <c r="AC38" i="8"/>
  <c r="AD3" i="8"/>
  <c r="AE3" i="8" s="1"/>
  <c r="AC59" i="8"/>
  <c r="AE59" i="8" s="1"/>
  <c r="AF59" i="8" s="1"/>
  <c r="AC52" i="8"/>
  <c r="AD19" i="8"/>
  <c r="AE19" i="8" s="1"/>
  <c r="AF19" i="8" s="1"/>
  <c r="AC25" i="8"/>
  <c r="AD27" i="8"/>
  <c r="AE27" i="8" s="1"/>
  <c r="AF27" i="8" s="1"/>
  <c r="AD54" i="8"/>
  <c r="AE54" i="8" s="1"/>
  <c r="AF54" i="8" s="1"/>
  <c r="AC12" i="8"/>
  <c r="AE12" i="8" s="1"/>
  <c r="AF12" i="8" s="1"/>
  <c r="AD18" i="8"/>
  <c r="AE33" i="8"/>
  <c r="AF33" i="8" s="1"/>
  <c r="AD39" i="8"/>
  <c r="AD47" i="8"/>
  <c r="AE47" i="8" s="1"/>
  <c r="AF47" i="8" s="1"/>
  <c r="AC65" i="8"/>
  <c r="AE37" i="8"/>
  <c r="AF37" i="8" s="1"/>
  <c r="AE16" i="8"/>
  <c r="AF16" i="8" s="1"/>
  <c r="AD24" i="8"/>
  <c r="AE24" i="8" s="1"/>
  <c r="AF24" i="8" s="1"/>
  <c r="AC26" i="8"/>
  <c r="AE26" i="8" s="1"/>
  <c r="AF26" i="8" s="1"/>
  <c r="AD51" i="8"/>
  <c r="AE51" i="8" s="1"/>
  <c r="AF51" i="8" s="1"/>
  <c r="AC56" i="8"/>
  <c r="AE21" i="8"/>
  <c r="AF21" i="8" s="1"/>
  <c r="AC13" i="8"/>
  <c r="AC20" i="8"/>
  <c r="AE20" i="8" s="1"/>
  <c r="AF20" i="8" s="1"/>
  <c r="AC23" i="8"/>
  <c r="AC28" i="8"/>
  <c r="AE28" i="8" s="1"/>
  <c r="AF28" i="8" s="1"/>
  <c r="AD30" i="8"/>
  <c r="AC40" i="8"/>
  <c r="AE40" i="8" s="1"/>
  <c r="AF40" i="8" s="1"/>
  <c r="AD45" i="8"/>
  <c r="AE45" i="8" s="1"/>
  <c r="AF45" i="8" s="1"/>
  <c r="AC50" i="8"/>
  <c r="AE50" i="8" s="1"/>
  <c r="AF50" i="8" s="1"/>
  <c r="AE25" i="8"/>
  <c r="AF25" i="8" s="1"/>
  <c r="AE65" i="8"/>
  <c r="AF65" i="8" s="1"/>
  <c r="AE48" i="8"/>
  <c r="AF48" i="8" s="1"/>
  <c r="AE71" i="8"/>
  <c r="AF71" i="8" s="1"/>
  <c r="AE41" i="8"/>
  <c r="AF41" i="8" s="1"/>
  <c r="AE52" i="8"/>
  <c r="AF52" i="8" s="1"/>
  <c r="AE38" i="8"/>
  <c r="AF38" i="8" s="1"/>
  <c r="AE56" i="8"/>
  <c r="AF56" i="8" s="1"/>
  <c r="AE39" i="8"/>
  <c r="AF39" i="8" s="1"/>
  <c r="AC49" i="8"/>
  <c r="AE49" i="8" s="1"/>
  <c r="AF49" i="8" s="1"/>
  <c r="AC69" i="8"/>
  <c r="AC14" i="8"/>
  <c r="AE14" i="8" s="1"/>
  <c r="AF14" i="8" s="1"/>
  <c r="AC15" i="8"/>
  <c r="AE15" i="8" s="1"/>
  <c r="AF15" i="8" s="1"/>
  <c r="AC32" i="8"/>
  <c r="AE32" i="8" s="1"/>
  <c r="AF32" i="8" s="1"/>
  <c r="AC57" i="8"/>
  <c r="AD69" i="8"/>
  <c r="AC11" i="8"/>
  <c r="AE11" i="8" s="1"/>
  <c r="AF11" i="8" s="1"/>
  <c r="AC31" i="8"/>
  <c r="AE31" i="8" s="1"/>
  <c r="AF31" i="8" s="1"/>
  <c r="AC34" i="8"/>
  <c r="AE34" i="8" s="1"/>
  <c r="AF34" i="8" s="1"/>
  <c r="AE35" i="8"/>
  <c r="AF35" i="8" s="1"/>
  <c r="AD55" i="8"/>
  <c r="AE55" i="8" s="1"/>
  <c r="AF55" i="8" s="1"/>
  <c r="AD57" i="8"/>
  <c r="AC58" i="8"/>
  <c r="AE58" i="8" s="1"/>
  <c r="AF58" i="8" s="1"/>
  <c r="AE63" i="8"/>
  <c r="AF63" i="8" s="1"/>
  <c r="AC61" i="8"/>
  <c r="AE61" i="8" s="1"/>
  <c r="AF61" i="8" s="1"/>
  <c r="AC43" i="8"/>
  <c r="AE43" i="8" s="1"/>
  <c r="AF43" i="8" s="1"/>
  <c r="P35" i="6"/>
  <c r="P34" i="6"/>
  <c r="P33" i="6"/>
  <c r="P32" i="6"/>
  <c r="P31" i="6"/>
  <c r="P30" i="6"/>
  <c r="P29" i="6"/>
  <c r="P28" i="6"/>
  <c r="P27" i="6"/>
  <c r="P26" i="6"/>
  <c r="P25" i="6"/>
  <c r="P24" i="6"/>
  <c r="P22" i="6"/>
  <c r="P21" i="6"/>
  <c r="P10" i="6"/>
  <c r="P9" i="6"/>
  <c r="P8" i="6"/>
  <c r="P7" i="6"/>
  <c r="P13" i="6"/>
  <c r="I36" i="6"/>
  <c r="E10" i="8" l="1"/>
  <c r="F10" i="8" s="1"/>
  <c r="J10" i="8" s="1"/>
  <c r="E15" i="8"/>
  <c r="F15" i="8" s="1"/>
  <c r="J15" i="8" s="1"/>
  <c r="E46" i="8"/>
  <c r="F46" i="8" s="1"/>
  <c r="J46" i="8" s="1"/>
  <c r="E57" i="8"/>
  <c r="F57" i="8" s="1"/>
  <c r="J57" i="8" s="1"/>
  <c r="E62" i="8"/>
  <c r="F62" i="8" s="1"/>
  <c r="J62" i="8" s="1"/>
  <c r="E73" i="8"/>
  <c r="F73" i="8" s="1"/>
  <c r="J73" i="8" s="1"/>
  <c r="E81" i="8"/>
  <c r="F81" i="8" s="1"/>
  <c r="J81" i="8" s="1"/>
  <c r="E89" i="8"/>
  <c r="F89" i="8" s="1"/>
  <c r="J89" i="8" s="1"/>
  <c r="E99" i="8"/>
  <c r="F99" i="8" s="1"/>
  <c r="J99" i="8" s="1"/>
  <c r="E100" i="8"/>
  <c r="F100" i="8" s="1"/>
  <c r="J100" i="8" s="1"/>
  <c r="E114" i="8"/>
  <c r="F114" i="8" s="1"/>
  <c r="J114" i="8" s="1"/>
  <c r="E121" i="8"/>
  <c r="F121" i="8" s="1"/>
  <c r="J121" i="8" s="1"/>
  <c r="E122" i="8"/>
  <c r="F122" i="8" s="1"/>
  <c r="J122" i="8" s="1"/>
  <c r="E4" i="8"/>
  <c r="F4" i="8" s="1"/>
  <c r="J4" i="8" s="1"/>
  <c r="E7" i="8"/>
  <c r="F7" i="8" s="1"/>
  <c r="J7" i="8" s="1"/>
  <c r="E13" i="8"/>
  <c r="F13" i="8" s="1"/>
  <c r="J13" i="8" s="1"/>
  <c r="E14" i="8"/>
  <c r="F14" i="8" s="1"/>
  <c r="J14" i="8" s="1"/>
  <c r="E29" i="8"/>
  <c r="F29" i="8" s="1"/>
  <c r="J29" i="8" s="1"/>
  <c r="E32" i="8"/>
  <c r="F32" i="8" s="1"/>
  <c r="J32" i="8" s="1"/>
  <c r="E33" i="8"/>
  <c r="F33" i="8" s="1"/>
  <c r="J33" i="8" s="1"/>
  <c r="E40" i="8"/>
  <c r="F40" i="8" s="1"/>
  <c r="J40" i="8" s="1"/>
  <c r="E41" i="8"/>
  <c r="F41" i="8" s="1"/>
  <c r="J41" i="8" s="1"/>
  <c r="E47" i="8"/>
  <c r="F47" i="8" s="1"/>
  <c r="J47" i="8" s="1"/>
  <c r="E52" i="8"/>
  <c r="F52" i="8" s="1"/>
  <c r="J52" i="8" s="1"/>
  <c r="E63" i="8"/>
  <c r="F63" i="8" s="1"/>
  <c r="J63" i="8" s="1"/>
  <c r="E68" i="8"/>
  <c r="F68" i="8" s="1"/>
  <c r="J68" i="8" s="1"/>
  <c r="E74" i="8"/>
  <c r="F74" i="8" s="1"/>
  <c r="J74" i="8" s="1"/>
  <c r="E82" i="8"/>
  <c r="F82" i="8" s="1"/>
  <c r="J82" i="8" s="1"/>
  <c r="E90" i="8"/>
  <c r="F90" i="8" s="1"/>
  <c r="J90" i="8" s="1"/>
  <c r="E101" i="8"/>
  <c r="F101" i="8" s="1"/>
  <c r="J101" i="8" s="1"/>
  <c r="E102" i="8"/>
  <c r="F102" i="8" s="1"/>
  <c r="J102" i="8" s="1"/>
  <c r="E21" i="8"/>
  <c r="F21" i="8" s="1"/>
  <c r="J21" i="8" s="1"/>
  <c r="E24" i="8"/>
  <c r="F24" i="8" s="1"/>
  <c r="J24" i="8" s="1"/>
  <c r="E25" i="8"/>
  <c r="F25" i="8" s="1"/>
  <c r="J25" i="8" s="1"/>
  <c r="E28" i="8"/>
  <c r="F28" i="8" s="1"/>
  <c r="J28" i="8" s="1"/>
  <c r="E30" i="8"/>
  <c r="F30" i="8" s="1"/>
  <c r="J30" i="8" s="1"/>
  <c r="E31" i="8"/>
  <c r="F31" i="8" s="1"/>
  <c r="J31" i="8" s="1"/>
  <c r="E53" i="8"/>
  <c r="F53" i="8" s="1"/>
  <c r="J53" i="8" s="1"/>
  <c r="E58" i="8"/>
  <c r="F58" i="8" s="1"/>
  <c r="J58" i="8" s="1"/>
  <c r="E69" i="8"/>
  <c r="F69" i="8" s="1"/>
  <c r="J69" i="8" s="1"/>
  <c r="E75" i="8"/>
  <c r="F75" i="8" s="1"/>
  <c r="J75" i="8" s="1"/>
  <c r="E83" i="8"/>
  <c r="F83" i="8" s="1"/>
  <c r="J83" i="8" s="1"/>
  <c r="E91" i="8"/>
  <c r="F91" i="8" s="1"/>
  <c r="J91" i="8" s="1"/>
  <c r="E103" i="8"/>
  <c r="F103" i="8" s="1"/>
  <c r="J103" i="8" s="1"/>
  <c r="E104" i="8"/>
  <c r="F104" i="8" s="1"/>
  <c r="J104" i="8" s="1"/>
  <c r="E115" i="8"/>
  <c r="F115" i="8" s="1"/>
  <c r="J115" i="8" s="1"/>
  <c r="E123" i="8"/>
  <c r="F123" i="8" s="1"/>
  <c r="J123" i="8" s="1"/>
  <c r="E124" i="8"/>
  <c r="F124" i="8" s="1"/>
  <c r="J124" i="8" s="1"/>
  <c r="E125" i="8"/>
  <c r="F125" i="8" s="1"/>
  <c r="J125" i="8" s="1"/>
  <c r="E126" i="8"/>
  <c r="F126" i="8" s="1"/>
  <c r="J126" i="8" s="1"/>
  <c r="E3" i="8"/>
  <c r="E9" i="8"/>
  <c r="F9" i="8" s="1"/>
  <c r="J9" i="8" s="1"/>
  <c r="E12" i="8"/>
  <c r="F12" i="8" s="1"/>
  <c r="J12" i="8" s="1"/>
  <c r="E20" i="8"/>
  <c r="F20" i="8" s="1"/>
  <c r="J20" i="8" s="1"/>
  <c r="E22" i="8"/>
  <c r="F22" i="8" s="1"/>
  <c r="J22" i="8" s="1"/>
  <c r="E23" i="8"/>
  <c r="F23" i="8" s="1"/>
  <c r="J23" i="8" s="1"/>
  <c r="E26" i="8"/>
  <c r="F26" i="8" s="1"/>
  <c r="J26" i="8" s="1"/>
  <c r="E27" i="8"/>
  <c r="F27" i="8" s="1"/>
  <c r="J27" i="8" s="1"/>
  <c r="E34" i="8"/>
  <c r="F34" i="8" s="1"/>
  <c r="J34" i="8" s="1"/>
  <c r="E35" i="8"/>
  <c r="F35" i="8" s="1"/>
  <c r="J35" i="8" s="1"/>
  <c r="E42" i="8"/>
  <c r="F42" i="8" s="1"/>
  <c r="J42" i="8" s="1"/>
  <c r="E43" i="8"/>
  <c r="F43" i="8" s="1"/>
  <c r="J43" i="8" s="1"/>
  <c r="E48" i="8"/>
  <c r="F48" i="8" s="1"/>
  <c r="J48" i="8" s="1"/>
  <c r="E59" i="8"/>
  <c r="F59" i="8" s="1"/>
  <c r="J59" i="8" s="1"/>
  <c r="E64" i="8"/>
  <c r="F64" i="8" s="1"/>
  <c r="J64" i="8" s="1"/>
  <c r="E76" i="8"/>
  <c r="F76" i="8" s="1"/>
  <c r="J76" i="8" s="1"/>
  <c r="E84" i="8"/>
  <c r="F84" i="8" s="1"/>
  <c r="J84" i="8" s="1"/>
  <c r="E92" i="8"/>
  <c r="F92" i="8" s="1"/>
  <c r="J92" i="8" s="1"/>
  <c r="E105" i="8"/>
  <c r="F105" i="8" s="1"/>
  <c r="J105" i="8" s="1"/>
  <c r="E106" i="8"/>
  <c r="F106" i="8" s="1"/>
  <c r="J106" i="8" s="1"/>
  <c r="E6" i="8"/>
  <c r="F6" i="8" s="1"/>
  <c r="J6" i="8" s="1"/>
  <c r="E19" i="8"/>
  <c r="F19" i="8" s="1"/>
  <c r="J19" i="8" s="1"/>
  <c r="E49" i="8"/>
  <c r="F49" i="8" s="1"/>
  <c r="J49" i="8" s="1"/>
  <c r="E54" i="8"/>
  <c r="F54" i="8" s="1"/>
  <c r="J54" i="8" s="1"/>
  <c r="E65" i="8"/>
  <c r="F65" i="8" s="1"/>
  <c r="J65" i="8" s="1"/>
  <c r="E70" i="8"/>
  <c r="F70" i="8" s="1"/>
  <c r="J70" i="8" s="1"/>
  <c r="E77" i="8"/>
  <c r="F77" i="8" s="1"/>
  <c r="J77" i="8" s="1"/>
  <c r="E85" i="8"/>
  <c r="F85" i="8" s="1"/>
  <c r="J85" i="8" s="1"/>
  <c r="E93" i="8"/>
  <c r="F93" i="8" s="1"/>
  <c r="J93" i="8" s="1"/>
  <c r="E116" i="8"/>
  <c r="F116" i="8" s="1"/>
  <c r="J116" i="8" s="1"/>
  <c r="E117" i="8"/>
  <c r="F117" i="8" s="1"/>
  <c r="J117" i="8" s="1"/>
  <c r="E118" i="8"/>
  <c r="F118" i="8" s="1"/>
  <c r="J118" i="8" s="1"/>
  <c r="E11" i="8"/>
  <c r="F11" i="8" s="1"/>
  <c r="J11" i="8" s="1"/>
  <c r="E17" i="8"/>
  <c r="F17" i="8" s="1"/>
  <c r="J17" i="8" s="1"/>
  <c r="E18" i="8"/>
  <c r="F18" i="8" s="1"/>
  <c r="J18" i="8" s="1"/>
  <c r="E36" i="8"/>
  <c r="F36" i="8" s="1"/>
  <c r="J36" i="8" s="1"/>
  <c r="E37" i="8"/>
  <c r="F37" i="8" s="1"/>
  <c r="J37" i="8" s="1"/>
  <c r="E44" i="8"/>
  <c r="F44" i="8" s="1"/>
  <c r="J44" i="8" s="1"/>
  <c r="E55" i="8"/>
  <c r="F55" i="8" s="1"/>
  <c r="J55" i="8" s="1"/>
  <c r="E60" i="8"/>
  <c r="F60" i="8" s="1"/>
  <c r="J60" i="8" s="1"/>
  <c r="E71" i="8"/>
  <c r="F71" i="8" s="1"/>
  <c r="J71" i="8" s="1"/>
  <c r="E78" i="8"/>
  <c r="F78" i="8" s="1"/>
  <c r="J78" i="8" s="1"/>
  <c r="E86" i="8"/>
  <c r="F86" i="8" s="1"/>
  <c r="J86" i="8" s="1"/>
  <c r="E94" i="8"/>
  <c r="F94" i="8" s="1"/>
  <c r="J94" i="8" s="1"/>
  <c r="E107" i="8"/>
  <c r="F107" i="8" s="1"/>
  <c r="J107" i="8" s="1"/>
  <c r="E108" i="8"/>
  <c r="F108" i="8" s="1"/>
  <c r="J108" i="8" s="1"/>
  <c r="E109" i="8"/>
  <c r="F109" i="8" s="1"/>
  <c r="J109" i="8" s="1"/>
  <c r="E110" i="8"/>
  <c r="F110" i="8" s="1"/>
  <c r="J110" i="8" s="1"/>
  <c r="E111" i="8"/>
  <c r="F111" i="8" s="1"/>
  <c r="J111" i="8" s="1"/>
  <c r="E8" i="8"/>
  <c r="F8" i="8" s="1"/>
  <c r="J8" i="8" s="1"/>
  <c r="E16" i="8"/>
  <c r="F16" i="8" s="1"/>
  <c r="J16" i="8" s="1"/>
  <c r="E45" i="8"/>
  <c r="F45" i="8" s="1"/>
  <c r="J45" i="8" s="1"/>
  <c r="E50" i="8"/>
  <c r="F50" i="8" s="1"/>
  <c r="J50" i="8" s="1"/>
  <c r="E61" i="8"/>
  <c r="F61" i="8" s="1"/>
  <c r="J61" i="8" s="1"/>
  <c r="E66" i="8"/>
  <c r="F66" i="8" s="1"/>
  <c r="J66" i="8" s="1"/>
  <c r="E79" i="8"/>
  <c r="F79" i="8" s="1"/>
  <c r="J79" i="8" s="1"/>
  <c r="E87" i="8"/>
  <c r="F87" i="8" s="1"/>
  <c r="J87" i="8" s="1"/>
  <c r="E95" i="8"/>
  <c r="F95" i="8" s="1"/>
  <c r="J95" i="8" s="1"/>
  <c r="E96" i="8"/>
  <c r="F96" i="8" s="1"/>
  <c r="J96" i="8" s="1"/>
  <c r="E112" i="8"/>
  <c r="F112" i="8" s="1"/>
  <c r="J112" i="8" s="1"/>
  <c r="E119" i="8"/>
  <c r="F119" i="8" s="1"/>
  <c r="J119" i="8" s="1"/>
  <c r="E5" i="8"/>
  <c r="F5" i="8" s="1"/>
  <c r="J5" i="8" s="1"/>
  <c r="E38" i="8"/>
  <c r="F38" i="8" s="1"/>
  <c r="J38" i="8" s="1"/>
  <c r="E39" i="8"/>
  <c r="F39" i="8" s="1"/>
  <c r="J39" i="8" s="1"/>
  <c r="E51" i="8"/>
  <c r="F51" i="8" s="1"/>
  <c r="J51" i="8" s="1"/>
  <c r="E56" i="8"/>
  <c r="F56" i="8" s="1"/>
  <c r="J56" i="8" s="1"/>
  <c r="E67" i="8"/>
  <c r="F67" i="8" s="1"/>
  <c r="J67" i="8" s="1"/>
  <c r="E72" i="8"/>
  <c r="F72" i="8" s="1"/>
  <c r="J72" i="8" s="1"/>
  <c r="E80" i="8"/>
  <c r="F80" i="8" s="1"/>
  <c r="J80" i="8" s="1"/>
  <c r="E88" i="8"/>
  <c r="F88" i="8" s="1"/>
  <c r="J88" i="8" s="1"/>
  <c r="E97" i="8"/>
  <c r="F97" i="8" s="1"/>
  <c r="J97" i="8" s="1"/>
  <c r="E98" i="8"/>
  <c r="F98" i="8" s="1"/>
  <c r="J98" i="8" s="1"/>
  <c r="E113" i="8"/>
  <c r="F113" i="8" s="1"/>
  <c r="J113" i="8" s="1"/>
  <c r="E120" i="8"/>
  <c r="F120" i="8" s="1"/>
  <c r="J120" i="8" s="1"/>
  <c r="AE69" i="8"/>
  <c r="AF69" i="8" s="1"/>
  <c r="AE57" i="8"/>
  <c r="AF57" i="8" s="1"/>
  <c r="H61" i="8" l="1"/>
  <c r="I61" i="8"/>
  <c r="H13" i="8"/>
  <c r="I13" i="8"/>
  <c r="H107" i="8"/>
  <c r="I107" i="8"/>
  <c r="H37" i="8"/>
  <c r="I37" i="8"/>
  <c r="H93" i="8"/>
  <c r="I93" i="8"/>
  <c r="H6" i="8"/>
  <c r="I6" i="8"/>
  <c r="H48" i="8"/>
  <c r="I48" i="8"/>
  <c r="H22" i="8"/>
  <c r="I22" i="8"/>
  <c r="H123" i="8"/>
  <c r="I123" i="8"/>
  <c r="H58" i="8"/>
  <c r="I58" i="8"/>
  <c r="H102" i="8"/>
  <c r="I102" i="8"/>
  <c r="H47" i="8"/>
  <c r="I47" i="8"/>
  <c r="H7" i="8"/>
  <c r="I7" i="8"/>
  <c r="H81" i="8"/>
  <c r="I81" i="8"/>
  <c r="H44" i="8"/>
  <c r="I44" i="8"/>
  <c r="H52" i="8"/>
  <c r="I52" i="8"/>
  <c r="H72" i="8"/>
  <c r="I72" i="8"/>
  <c r="H112" i="8"/>
  <c r="I112" i="8"/>
  <c r="H45" i="8"/>
  <c r="I45" i="8"/>
  <c r="H94" i="8"/>
  <c r="I94" i="8"/>
  <c r="H36" i="8"/>
  <c r="I36" i="8"/>
  <c r="H85" i="8"/>
  <c r="I85" i="8"/>
  <c r="H106" i="8"/>
  <c r="I106" i="8"/>
  <c r="H43" i="8"/>
  <c r="I43" i="8"/>
  <c r="H20" i="8"/>
  <c r="I20" i="8"/>
  <c r="H115" i="8"/>
  <c r="I115" i="8"/>
  <c r="H53" i="8"/>
  <c r="I53" i="8"/>
  <c r="H101" i="8"/>
  <c r="I101" i="8"/>
  <c r="H41" i="8"/>
  <c r="I41" i="8"/>
  <c r="H4" i="8"/>
  <c r="I4" i="8"/>
  <c r="H73" i="8"/>
  <c r="I73" i="8"/>
  <c r="H5" i="8"/>
  <c r="I5" i="8"/>
  <c r="H21" i="8"/>
  <c r="I21" i="8"/>
  <c r="H96" i="8"/>
  <c r="I96" i="8"/>
  <c r="H16" i="8"/>
  <c r="I16" i="8"/>
  <c r="H86" i="8"/>
  <c r="I86" i="8"/>
  <c r="H18" i="8"/>
  <c r="I18" i="8"/>
  <c r="H77" i="8"/>
  <c r="I77" i="8"/>
  <c r="H105" i="8"/>
  <c r="I105" i="8"/>
  <c r="H42" i="8"/>
  <c r="I42" i="8"/>
  <c r="H12" i="8"/>
  <c r="I12" i="8"/>
  <c r="H104" i="8"/>
  <c r="I104" i="8"/>
  <c r="H31" i="8"/>
  <c r="I31" i="8"/>
  <c r="H90" i="8"/>
  <c r="I90" i="8"/>
  <c r="H40" i="8"/>
  <c r="I40" i="8"/>
  <c r="H122" i="8"/>
  <c r="I122" i="8"/>
  <c r="H62" i="8"/>
  <c r="I62" i="8"/>
  <c r="H108" i="8"/>
  <c r="I108" i="8"/>
  <c r="H23" i="8"/>
  <c r="I23" i="8"/>
  <c r="H80" i="8"/>
  <c r="I80" i="8"/>
  <c r="H120" i="8"/>
  <c r="I120" i="8"/>
  <c r="H95" i="8"/>
  <c r="I95" i="8"/>
  <c r="H8" i="8"/>
  <c r="I8" i="8"/>
  <c r="H78" i="8"/>
  <c r="I78" i="8"/>
  <c r="H17" i="8"/>
  <c r="I17" i="8"/>
  <c r="H70" i="8"/>
  <c r="I70" i="8"/>
  <c r="H92" i="8"/>
  <c r="I92" i="8"/>
  <c r="H35" i="8"/>
  <c r="I35" i="8"/>
  <c r="H9" i="8"/>
  <c r="I9" i="8"/>
  <c r="H103" i="8"/>
  <c r="I103" i="8"/>
  <c r="H30" i="8"/>
  <c r="I30" i="8"/>
  <c r="H82" i="8"/>
  <c r="I82" i="8"/>
  <c r="H33" i="8"/>
  <c r="I33" i="8"/>
  <c r="H121" i="8"/>
  <c r="I121" i="8"/>
  <c r="H57" i="8"/>
  <c r="I57" i="8"/>
  <c r="H19" i="8"/>
  <c r="I19" i="8"/>
  <c r="H124" i="8"/>
  <c r="I124" i="8"/>
  <c r="H50" i="8"/>
  <c r="I50" i="8"/>
  <c r="H56" i="8"/>
  <c r="I56" i="8"/>
  <c r="H113" i="8"/>
  <c r="I113" i="8"/>
  <c r="H51" i="8"/>
  <c r="I51" i="8"/>
  <c r="H87" i="8"/>
  <c r="I87" i="8"/>
  <c r="H111" i="8"/>
  <c r="I111" i="8"/>
  <c r="H71" i="8"/>
  <c r="I71" i="8"/>
  <c r="H11" i="8"/>
  <c r="I11" i="8"/>
  <c r="H65" i="8"/>
  <c r="I65" i="8"/>
  <c r="H84" i="8"/>
  <c r="I84" i="8"/>
  <c r="H34" i="8"/>
  <c r="I34" i="8"/>
  <c r="H91" i="8"/>
  <c r="I91" i="8"/>
  <c r="H28" i="8"/>
  <c r="I28" i="8"/>
  <c r="H74" i="8"/>
  <c r="I74" i="8"/>
  <c r="H32" i="8"/>
  <c r="I32" i="8"/>
  <c r="H114" i="8"/>
  <c r="I114" i="8"/>
  <c r="H46" i="8"/>
  <c r="I46" i="8"/>
  <c r="H88" i="8"/>
  <c r="I88" i="8"/>
  <c r="H59" i="8"/>
  <c r="I59" i="8"/>
  <c r="H89" i="8"/>
  <c r="I89" i="8"/>
  <c r="H67" i="8"/>
  <c r="I67" i="8"/>
  <c r="H39" i="8"/>
  <c r="I39" i="8"/>
  <c r="H79" i="8"/>
  <c r="I79" i="8"/>
  <c r="H110" i="8"/>
  <c r="I110" i="8"/>
  <c r="H60" i="8"/>
  <c r="I60" i="8"/>
  <c r="H118" i="8"/>
  <c r="I118" i="8"/>
  <c r="H54" i="8"/>
  <c r="I54" i="8"/>
  <c r="H76" i="8"/>
  <c r="I76" i="8"/>
  <c r="H27" i="8"/>
  <c r="I27" i="8"/>
  <c r="H126" i="8"/>
  <c r="I126" i="8"/>
  <c r="H83" i="8"/>
  <c r="I83" i="8"/>
  <c r="H25" i="8"/>
  <c r="I25" i="8"/>
  <c r="H68" i="8"/>
  <c r="I68" i="8"/>
  <c r="H29" i="8"/>
  <c r="I29" i="8"/>
  <c r="H100" i="8"/>
  <c r="I100" i="8"/>
  <c r="H15" i="8"/>
  <c r="I15" i="8"/>
  <c r="H116" i="8"/>
  <c r="I116" i="8"/>
  <c r="H69" i="8"/>
  <c r="I69" i="8"/>
  <c r="H119" i="8"/>
  <c r="I119" i="8"/>
  <c r="H98" i="8"/>
  <c r="I98" i="8"/>
  <c r="H97" i="8"/>
  <c r="I97" i="8"/>
  <c r="H38" i="8"/>
  <c r="I38" i="8"/>
  <c r="H66" i="8"/>
  <c r="I66" i="8"/>
  <c r="H109" i="8"/>
  <c r="I109" i="8"/>
  <c r="H55" i="8"/>
  <c r="I55" i="8"/>
  <c r="H117" i="8"/>
  <c r="I117" i="8"/>
  <c r="H49" i="8"/>
  <c r="I49" i="8"/>
  <c r="H64" i="8"/>
  <c r="I64" i="8"/>
  <c r="H26" i="8"/>
  <c r="I26" i="8"/>
  <c r="H125" i="8"/>
  <c r="I125" i="8"/>
  <c r="H75" i="8"/>
  <c r="I75" i="8"/>
  <c r="H24" i="8"/>
  <c r="I24" i="8"/>
  <c r="H63" i="8"/>
  <c r="I63" i="8"/>
  <c r="H14" i="8"/>
  <c r="I14" i="8"/>
  <c r="H99" i="8"/>
  <c r="I99" i="8"/>
  <c r="H10" i="8"/>
  <c r="I10" i="8"/>
  <c r="L21" i="8"/>
  <c r="L6" i="8"/>
  <c r="L22" i="8"/>
  <c r="L7" i="8"/>
  <c r="L5" i="8"/>
  <c r="L19" i="8"/>
  <c r="L20" i="8"/>
  <c r="L4" i="8"/>
  <c r="L23" i="8"/>
  <c r="L13" i="8"/>
  <c r="L16" i="8"/>
  <c r="L18" i="8"/>
  <c r="L12" i="8"/>
  <c r="L31" i="8"/>
  <c r="L8" i="8"/>
  <c r="L17" i="8"/>
  <c r="L9" i="8"/>
  <c r="L30" i="8"/>
  <c r="F3" i="8"/>
  <c r="J3" i="8" s="1"/>
  <c r="L28" i="8"/>
  <c r="L32" i="8"/>
  <c r="L11" i="8"/>
  <c r="L27" i="8"/>
  <c r="L25" i="8"/>
  <c r="L29" i="8"/>
  <c r="L15" i="8"/>
  <c r="L26" i="8"/>
  <c r="L24" i="8"/>
  <c r="L14" i="8"/>
  <c r="L10" i="8"/>
  <c r="N98" i="8"/>
  <c r="N80" i="8"/>
  <c r="N61" i="8"/>
  <c r="N108" i="8"/>
  <c r="N44" i="8"/>
  <c r="N116" i="8"/>
  <c r="N19" i="8"/>
  <c r="N59" i="8"/>
  <c r="N23" i="8"/>
  <c r="N124" i="8"/>
  <c r="N69" i="8"/>
  <c r="N21" i="8"/>
  <c r="N52" i="8"/>
  <c r="N13" i="8"/>
  <c r="N89" i="8"/>
  <c r="N97" i="8"/>
  <c r="N72" i="8"/>
  <c r="N119" i="8"/>
  <c r="N50" i="8"/>
  <c r="N107" i="8"/>
  <c r="N37" i="8"/>
  <c r="N93" i="8"/>
  <c r="N6" i="8"/>
  <c r="N48" i="8"/>
  <c r="N22" i="8"/>
  <c r="N123" i="8"/>
  <c r="N58" i="8"/>
  <c r="N102" i="8"/>
  <c r="N47" i="8"/>
  <c r="N7" i="8"/>
  <c r="N81" i="8"/>
  <c r="N38" i="8"/>
  <c r="N67" i="8"/>
  <c r="N112" i="8"/>
  <c r="N45" i="8"/>
  <c r="N94" i="8"/>
  <c r="N36" i="8"/>
  <c r="N85" i="8"/>
  <c r="N106" i="8"/>
  <c r="N43" i="8"/>
  <c r="N20" i="8"/>
  <c r="N115" i="8"/>
  <c r="N53" i="8"/>
  <c r="N101" i="8"/>
  <c r="N41" i="8"/>
  <c r="N4" i="8"/>
  <c r="N73" i="8"/>
  <c r="N120" i="8"/>
  <c r="N56" i="8"/>
  <c r="N96" i="8"/>
  <c r="N16" i="8"/>
  <c r="N86" i="8"/>
  <c r="N18" i="8"/>
  <c r="N77" i="8"/>
  <c r="N105" i="8"/>
  <c r="N42" i="8"/>
  <c r="N12" i="8"/>
  <c r="N104" i="8"/>
  <c r="N31" i="8"/>
  <c r="N90" i="8"/>
  <c r="N40" i="8"/>
  <c r="N122" i="8"/>
  <c r="N62" i="8"/>
  <c r="N113" i="8"/>
  <c r="N51" i="8"/>
  <c r="N95" i="8"/>
  <c r="N8" i="8"/>
  <c r="N78" i="8"/>
  <c r="N17" i="8"/>
  <c r="N70" i="8"/>
  <c r="N92" i="8"/>
  <c r="N35" i="8"/>
  <c r="N9" i="8"/>
  <c r="N103" i="8"/>
  <c r="N30" i="8"/>
  <c r="N82" i="8"/>
  <c r="N33" i="8"/>
  <c r="N121" i="8"/>
  <c r="N57" i="8"/>
  <c r="N39" i="8"/>
  <c r="N87" i="8"/>
  <c r="N111" i="8"/>
  <c r="N71" i="8"/>
  <c r="N11" i="8"/>
  <c r="N65" i="8"/>
  <c r="N84" i="8"/>
  <c r="N34" i="8"/>
  <c r="N91" i="8"/>
  <c r="N28" i="8"/>
  <c r="N74" i="8"/>
  <c r="N32" i="8"/>
  <c r="N114" i="8"/>
  <c r="N46" i="8"/>
  <c r="N79" i="8"/>
  <c r="N110" i="8"/>
  <c r="N60" i="8"/>
  <c r="N118" i="8"/>
  <c r="N54" i="8"/>
  <c r="N76" i="8"/>
  <c r="N27" i="8"/>
  <c r="N126" i="8"/>
  <c r="N83" i="8"/>
  <c r="N25" i="8"/>
  <c r="N68" i="8"/>
  <c r="N29" i="8"/>
  <c r="N100" i="8"/>
  <c r="N15" i="8"/>
  <c r="N88" i="8"/>
  <c r="N5" i="8"/>
  <c r="N66" i="8"/>
  <c r="N109" i="8"/>
  <c r="N55" i="8"/>
  <c r="N117" i="8"/>
  <c r="N49" i="8"/>
  <c r="N64" i="8"/>
  <c r="N26" i="8"/>
  <c r="N125" i="8"/>
  <c r="N75" i="8"/>
  <c r="N24" i="8"/>
  <c r="N63" i="8"/>
  <c r="N14" i="8"/>
  <c r="N99" i="8"/>
  <c r="N10" i="8"/>
  <c r="H3" i="8" l="1"/>
  <c r="I3" i="8"/>
  <c r="N3" i="8"/>
  <c r="O7" i="8"/>
  <c r="O5" i="8"/>
  <c r="O13" i="8"/>
  <c r="O12" i="8"/>
  <c r="O4" i="8"/>
  <c r="O14" i="8"/>
  <c r="O9" i="8"/>
  <c r="O16" i="8"/>
  <c r="O6" i="8"/>
  <c r="O8" i="8"/>
  <c r="O18" i="8"/>
  <c r="O10" i="8"/>
  <c r="O11" i="8"/>
  <c r="O3" i="8"/>
  <c r="O17" i="8"/>
  <c r="O15" i="8"/>
  <c r="L3" i="8"/>
  <c r="M9" i="8"/>
  <c r="M5" i="8"/>
  <c r="M6" i="8"/>
  <c r="M7" i="8"/>
  <c r="M4" i="8"/>
  <c r="M8" i="8"/>
  <c r="I14" i="6"/>
  <c r="I20" i="6"/>
  <c r="I21" i="6"/>
  <c r="I22" i="6"/>
  <c r="I24" i="6"/>
  <c r="I25" i="6"/>
  <c r="I26" i="6"/>
  <c r="I27" i="6"/>
  <c r="I28" i="6"/>
  <c r="I29" i="6"/>
  <c r="I30" i="6"/>
  <c r="I31" i="6"/>
  <c r="I32" i="6"/>
  <c r="I33" i="6"/>
  <c r="I34" i="6"/>
  <c r="I35" i="6"/>
  <c r="I37" i="6"/>
  <c r="I13" i="6"/>
  <c r="I38" i="6"/>
  <c r="I85" i="6"/>
  <c r="I86" i="6"/>
  <c r="I93" i="6"/>
  <c r="I39" i="6"/>
  <c r="I40" i="6"/>
  <c r="C42" i="6"/>
  <c r="I42" i="6" s="1"/>
  <c r="C43" i="6"/>
  <c r="I43" i="6" s="1"/>
  <c r="C44" i="6"/>
  <c r="I44" i="6" s="1"/>
  <c r="C45" i="6"/>
  <c r="I45" i="6" s="1"/>
  <c r="C46" i="6"/>
  <c r="I46" i="6" s="1"/>
  <c r="C47" i="6"/>
  <c r="I47" i="6" s="1"/>
  <c r="C48" i="6"/>
  <c r="I48" i="6" s="1"/>
  <c r="C49" i="6"/>
  <c r="I49" i="6" s="1"/>
  <c r="C50" i="6"/>
  <c r="I50" i="6" s="1"/>
  <c r="C51" i="6"/>
  <c r="I51" i="6" s="1"/>
  <c r="C52" i="6"/>
  <c r="I52" i="6" s="1"/>
  <c r="C53" i="6"/>
  <c r="I53" i="6" s="1"/>
  <c r="C54" i="6"/>
  <c r="I54" i="6" s="1"/>
  <c r="C55" i="6"/>
  <c r="I55" i="6" s="1"/>
  <c r="C56" i="6"/>
  <c r="I56" i="6" s="1"/>
  <c r="C57" i="6"/>
  <c r="I57" i="6" s="1"/>
  <c r="C58" i="6"/>
  <c r="I58" i="6" s="1"/>
  <c r="C59" i="6"/>
  <c r="I59" i="6" s="1"/>
  <c r="C60" i="6"/>
  <c r="I60" i="6" s="1"/>
  <c r="C61" i="6"/>
  <c r="I61" i="6" s="1"/>
  <c r="C62" i="6"/>
  <c r="I62" i="6" s="1"/>
  <c r="C63" i="6"/>
  <c r="I63" i="6" s="1"/>
  <c r="C64" i="6"/>
  <c r="I64" i="6" s="1"/>
  <c r="C65" i="6"/>
  <c r="I65" i="6" s="1"/>
  <c r="C66" i="6"/>
  <c r="I66" i="6" s="1"/>
  <c r="C67" i="6"/>
  <c r="I67" i="6" s="1"/>
  <c r="C68" i="6"/>
  <c r="I68" i="6" s="1"/>
  <c r="C69" i="6"/>
  <c r="I69" i="6" s="1"/>
  <c r="C70" i="6"/>
  <c r="I70" i="6" s="1"/>
  <c r="C71" i="6"/>
  <c r="I71" i="6" s="1"/>
  <c r="C72" i="6"/>
  <c r="I72" i="6" s="1"/>
  <c r="C73" i="6"/>
  <c r="I73" i="6" s="1"/>
  <c r="C74" i="6"/>
  <c r="I74" i="6" s="1"/>
  <c r="C75" i="6"/>
  <c r="I75" i="6" s="1"/>
  <c r="C76" i="6"/>
  <c r="I76" i="6" s="1"/>
  <c r="C77" i="6"/>
  <c r="I77" i="6" s="1"/>
  <c r="C78" i="6"/>
  <c r="I78" i="6" s="1"/>
  <c r="C79" i="6"/>
  <c r="I79" i="6" s="1"/>
  <c r="C80" i="6"/>
  <c r="I80" i="6" s="1"/>
  <c r="C81" i="6"/>
  <c r="I81" i="6" s="1"/>
  <c r="C82" i="6"/>
  <c r="I82" i="6" s="1"/>
  <c r="C83" i="6"/>
  <c r="I83" i="6" s="1"/>
  <c r="C84" i="6"/>
  <c r="I84" i="6" s="1"/>
  <c r="C85" i="6"/>
  <c r="C86" i="6"/>
  <c r="C87" i="6"/>
  <c r="I87" i="6" s="1"/>
  <c r="C88" i="6"/>
  <c r="I88" i="6" s="1"/>
  <c r="C89" i="6"/>
  <c r="I89" i="6" s="1"/>
  <c r="C90" i="6"/>
  <c r="I90" i="6" s="1"/>
  <c r="C91" i="6"/>
  <c r="I91" i="6" s="1"/>
  <c r="C92" i="6"/>
  <c r="I92" i="6" s="1"/>
  <c r="C93" i="6"/>
  <c r="C94" i="6"/>
  <c r="I94" i="6" s="1"/>
  <c r="C95" i="6"/>
  <c r="I95" i="6" s="1"/>
  <c r="C96" i="6"/>
  <c r="I96" i="6" s="1"/>
  <c r="C97" i="6"/>
  <c r="I97" i="6" s="1"/>
  <c r="C98" i="6"/>
  <c r="I98" i="6" s="1"/>
  <c r="C99" i="6"/>
  <c r="I99" i="6" s="1"/>
  <c r="C100" i="6"/>
  <c r="I100" i="6" s="1"/>
  <c r="C101" i="6"/>
  <c r="I101" i="6" s="1"/>
  <c r="C102" i="6"/>
  <c r="I102" i="6" s="1"/>
  <c r="C103" i="6"/>
  <c r="I103" i="6" s="1"/>
  <c r="C104" i="6"/>
  <c r="I104" i="6" s="1"/>
  <c r="C105" i="6"/>
  <c r="I105" i="6" s="1"/>
  <c r="C106" i="6"/>
  <c r="I106" i="6" s="1"/>
  <c r="I15" i="6"/>
  <c r="I16" i="6"/>
  <c r="I17" i="6"/>
  <c r="C18" i="6"/>
  <c r="I18" i="6" s="1"/>
  <c r="C19" i="6"/>
  <c r="I19" i="6" s="1"/>
  <c r="D20" i="6" l="1"/>
  <c r="J19" i="6"/>
  <c r="J18" i="6"/>
  <c r="J17" i="6"/>
  <c r="J16" i="6"/>
  <c r="J15" i="6"/>
  <c r="J14" i="6"/>
  <c r="J13" i="6"/>
  <c r="M11" i="6"/>
  <c r="P11" i="6" s="1"/>
  <c r="J11" i="6"/>
  <c r="G11" i="6"/>
  <c r="H11" i="6" s="1"/>
  <c r="M10" i="6"/>
  <c r="J10" i="6"/>
  <c r="G10" i="6"/>
  <c r="H10" i="6" s="1"/>
  <c r="M9" i="6"/>
  <c r="J9" i="6"/>
  <c r="G9" i="6"/>
  <c r="H9" i="6" s="1"/>
  <c r="M8" i="6"/>
  <c r="J8" i="6"/>
  <c r="G8" i="6"/>
  <c r="H8" i="6" s="1"/>
  <c r="M7" i="6"/>
  <c r="J7" i="6"/>
  <c r="G7" i="6"/>
  <c r="H7" i="6" s="1"/>
  <c r="M6" i="6"/>
  <c r="P6" i="6" s="1"/>
  <c r="J6" i="6"/>
  <c r="G6" i="6"/>
  <c r="H6" i="6" s="1"/>
  <c r="M5" i="6"/>
  <c r="J5" i="6"/>
  <c r="G5" i="6"/>
  <c r="H5" i="6" s="1"/>
  <c r="D26" i="6" l="1"/>
  <c r="J28" i="6"/>
  <c r="M14" i="6"/>
  <c r="P14" i="6" s="1"/>
  <c r="D13" i="6"/>
  <c r="D19" i="6"/>
  <c r="G19" i="6" s="1"/>
  <c r="H19" i="6" s="1"/>
  <c r="M19" i="6"/>
  <c r="P19" i="6" s="1"/>
  <c r="D16" i="6"/>
  <c r="G16" i="6" s="1"/>
  <c r="H16" i="6" s="1"/>
  <c r="M17" i="6"/>
  <c r="P17" i="6" s="1"/>
  <c r="D15" i="6"/>
  <c r="G15" i="6" s="1"/>
  <c r="H15" i="6" s="1"/>
  <c r="M16" i="6"/>
  <c r="P16" i="6" s="1"/>
  <c r="D18" i="6"/>
  <c r="G18" i="6" s="1"/>
  <c r="H18" i="6" s="1"/>
  <c r="D17" i="6"/>
  <c r="G17" i="6" s="1"/>
  <c r="H17" i="6" s="1"/>
  <c r="M18" i="6"/>
  <c r="P18" i="6" s="1"/>
  <c r="M13" i="6"/>
  <c r="D14" i="6"/>
  <c r="G14" i="6" s="1"/>
  <c r="H14" i="6" s="1"/>
  <c r="M15" i="6"/>
  <c r="P15" i="6" s="1"/>
  <c r="G13" i="6" l="1"/>
  <c r="H13" i="6" s="1"/>
  <c r="D28" i="6"/>
  <c r="G28" i="6" s="1"/>
  <c r="H28" i="6" s="1"/>
  <c r="G26" i="6"/>
  <c r="H26" i="6" s="1"/>
  <c r="M28" i="6"/>
  <c r="D25" i="6"/>
  <c r="D24" i="6"/>
  <c r="D21" i="6"/>
  <c r="D29" i="6"/>
  <c r="D27" i="6"/>
  <c r="M20" i="6"/>
  <c r="P20" i="6" s="1"/>
  <c r="J20" i="6"/>
  <c r="D22" i="6"/>
  <c r="M26" i="6"/>
  <c r="G20" i="6"/>
  <c r="H20" i="6" s="1"/>
  <c r="J26" i="6" l="1"/>
  <c r="G29" i="6"/>
  <c r="H29" i="6" s="1"/>
  <c r="G22" i="6"/>
  <c r="H22" i="6" s="1"/>
  <c r="G27" i="6"/>
  <c r="H27" i="6" s="1"/>
  <c r="G25" i="6"/>
  <c r="H25" i="6" s="1"/>
  <c r="M27" i="6"/>
  <c r="J27" i="6"/>
  <c r="D34" i="6"/>
  <c r="D37" i="6"/>
  <c r="M29" i="6"/>
  <c r="J29" i="6"/>
  <c r="M24" i="6"/>
  <c r="J24" i="6"/>
  <c r="D31" i="6"/>
  <c r="M25" i="6"/>
  <c r="J25" i="6"/>
  <c r="M22" i="6"/>
  <c r="J22" i="6"/>
  <c r="D32" i="6"/>
  <c r="G21" i="6"/>
  <c r="H21" i="6" s="1"/>
  <c r="D36" i="6"/>
  <c r="G36" i="6" s="1"/>
  <c r="H36" i="6" s="1"/>
  <c r="D35" i="6"/>
  <c r="D30" i="6"/>
  <c r="G30" i="6" s="1"/>
  <c r="H30" i="6" s="1"/>
  <c r="M21" i="6"/>
  <c r="J21" i="6"/>
  <c r="D33" i="6"/>
  <c r="G33" i="6" s="1"/>
  <c r="H33" i="6" s="1"/>
  <c r="G24" i="6"/>
  <c r="H24" i="6" s="1"/>
  <c r="G35" i="6" l="1"/>
  <c r="H35" i="6" s="1"/>
  <c r="G31" i="6"/>
  <c r="H31" i="6" s="1"/>
  <c r="D88" i="6"/>
  <c r="D53" i="6"/>
  <c r="M33" i="6"/>
  <c r="J33" i="6"/>
  <c r="D42" i="6"/>
  <c r="G42" i="6" s="1"/>
  <c r="H42" i="6" s="1"/>
  <c r="D60" i="6"/>
  <c r="D47" i="6"/>
  <c r="D57" i="6"/>
  <c r="D89" i="6"/>
  <c r="G89" i="6" s="1"/>
  <c r="H89" i="6" s="1"/>
  <c r="J31" i="6"/>
  <c r="M31" i="6"/>
  <c r="G37" i="6"/>
  <c r="H37" i="6" s="1"/>
  <c r="D70" i="6"/>
  <c r="G70" i="6" s="1"/>
  <c r="H70" i="6" s="1"/>
  <c r="D97" i="6"/>
  <c r="D64" i="6"/>
  <c r="D102" i="6"/>
  <c r="D75" i="6"/>
  <c r="G75" i="6" s="1"/>
  <c r="H75" i="6" s="1"/>
  <c r="D55" i="6"/>
  <c r="D61" i="6"/>
  <c r="D92" i="6"/>
  <c r="D56" i="6"/>
  <c r="G56" i="6" s="1"/>
  <c r="H56" i="6" s="1"/>
  <c r="D38" i="6"/>
  <c r="D94" i="6"/>
  <c r="G32" i="6"/>
  <c r="H32" i="6" s="1"/>
  <c r="D58" i="6"/>
  <c r="D103" i="6"/>
  <c r="D105" i="6"/>
  <c r="G105" i="6" s="1"/>
  <c r="H105" i="6" s="1"/>
  <c r="D68" i="6"/>
  <c r="D91" i="6"/>
  <c r="D79" i="6"/>
  <c r="D63" i="6"/>
  <c r="G63" i="6" s="1"/>
  <c r="H63" i="6" s="1"/>
  <c r="D65" i="6"/>
  <c r="D100" i="6"/>
  <c r="D82" i="6"/>
  <c r="D78" i="6"/>
  <c r="G78" i="6" s="1"/>
  <c r="H78" i="6" s="1"/>
  <c r="D67" i="6"/>
  <c r="D71" i="6"/>
  <c r="D39" i="6"/>
  <c r="D72" i="6"/>
  <c r="G72" i="6" s="1"/>
  <c r="H72" i="6" s="1"/>
  <c r="D99" i="6"/>
  <c r="D83" i="6"/>
  <c r="D93" i="6"/>
  <c r="D69" i="6"/>
  <c r="G69" i="6" s="1"/>
  <c r="H69" i="6" s="1"/>
  <c r="M37" i="6"/>
  <c r="P37" i="6" s="1"/>
  <c r="J37" i="6"/>
  <c r="M30" i="6"/>
  <c r="J30" i="6"/>
  <c r="D66" i="6"/>
  <c r="D86" i="6"/>
  <c r="D44" i="6"/>
  <c r="D76" i="6"/>
  <c r="D43" i="6"/>
  <c r="D87" i="6"/>
  <c r="G87" i="6" s="1"/>
  <c r="H87" i="6" s="1"/>
  <c r="D101" i="6"/>
  <c r="D73" i="6"/>
  <c r="G34" i="6"/>
  <c r="H34" i="6" s="1"/>
  <c r="D62" i="6"/>
  <c r="D85" i="6"/>
  <c r="D54" i="6"/>
  <c r="D95" i="6"/>
  <c r="G95" i="6" s="1"/>
  <c r="H95" i="6" s="1"/>
  <c r="D90" i="6"/>
  <c r="D98" i="6"/>
  <c r="D48" i="6"/>
  <c r="D80" i="6"/>
  <c r="G80" i="6" s="1"/>
  <c r="H80" i="6" s="1"/>
  <c r="D51" i="6"/>
  <c r="D96" i="6"/>
  <c r="D45" i="6"/>
  <c r="D77" i="6"/>
  <c r="G77" i="6" s="1"/>
  <c r="H77" i="6" s="1"/>
  <c r="J34" i="6"/>
  <c r="M34" i="6"/>
  <c r="M36" i="6"/>
  <c r="P36" i="6" s="1"/>
  <c r="J36" i="6"/>
  <c r="D106" i="6"/>
  <c r="M32" i="6"/>
  <c r="J32" i="6"/>
  <c r="D74" i="6"/>
  <c r="J35" i="6"/>
  <c r="M35" i="6"/>
  <c r="D50" i="6"/>
  <c r="D40" i="6"/>
  <c r="G40" i="6" s="1"/>
  <c r="H40" i="6" s="1"/>
  <c r="D46" i="6"/>
  <c r="D52" i="6"/>
  <c r="D84" i="6"/>
  <c r="D59" i="6"/>
  <c r="G59" i="6" s="1"/>
  <c r="H59" i="6" s="1"/>
  <c r="D104" i="6"/>
  <c r="D49" i="6"/>
  <c r="D81" i="6"/>
  <c r="G43" i="6" l="1"/>
  <c r="H43" i="6" s="1"/>
  <c r="G66" i="6"/>
  <c r="H66" i="6" s="1"/>
  <c r="G93" i="6"/>
  <c r="H93" i="6" s="1"/>
  <c r="G39" i="6"/>
  <c r="H39" i="6" s="1"/>
  <c r="G82" i="6"/>
  <c r="H82" i="6" s="1"/>
  <c r="G79" i="6"/>
  <c r="H79" i="6" s="1"/>
  <c r="G103" i="6"/>
  <c r="H103" i="6" s="1"/>
  <c r="G57" i="6"/>
  <c r="H57" i="6" s="1"/>
  <c r="G81" i="6"/>
  <c r="H81" i="6" s="1"/>
  <c r="G86" i="6"/>
  <c r="H86" i="6" s="1"/>
  <c r="G84" i="6"/>
  <c r="H84" i="6" s="1"/>
  <c r="G101" i="6"/>
  <c r="H101" i="6" s="1"/>
  <c r="G44" i="6"/>
  <c r="H44" i="6" s="1"/>
  <c r="G99" i="6"/>
  <c r="H99" i="6" s="1"/>
  <c r="G67" i="6"/>
  <c r="H67" i="6" s="1"/>
  <c r="G65" i="6"/>
  <c r="H65" i="6" s="1"/>
  <c r="G68" i="6"/>
  <c r="H68" i="6" s="1"/>
  <c r="G60" i="6"/>
  <c r="H60" i="6" s="1"/>
  <c r="G50" i="6"/>
  <c r="H50" i="6" s="1"/>
  <c r="G106" i="6"/>
  <c r="H106" i="6" s="1"/>
  <c r="G45" i="6"/>
  <c r="H45" i="6" s="1"/>
  <c r="G48" i="6"/>
  <c r="H48" i="6" s="1"/>
  <c r="G54" i="6"/>
  <c r="H54" i="6" s="1"/>
  <c r="G92" i="6"/>
  <c r="H92" i="6" s="1"/>
  <c r="G102" i="6"/>
  <c r="H102" i="6" s="1"/>
  <c r="G88" i="6"/>
  <c r="H88" i="6" s="1"/>
  <c r="M106" i="6"/>
  <c r="P106" i="6" s="1"/>
  <c r="J106" i="6"/>
  <c r="M54" i="6"/>
  <c r="P54" i="6" s="1"/>
  <c r="J54" i="6"/>
  <c r="J98" i="6"/>
  <c r="M98" i="6"/>
  <c r="P98" i="6" s="1"/>
  <c r="M94" i="6"/>
  <c r="P94" i="6" s="1"/>
  <c r="J94" i="6"/>
  <c r="G104" i="6"/>
  <c r="H104" i="6" s="1"/>
  <c r="G46" i="6"/>
  <c r="H46" i="6" s="1"/>
  <c r="G74" i="6"/>
  <c r="H74" i="6" s="1"/>
  <c r="G51" i="6"/>
  <c r="H51" i="6" s="1"/>
  <c r="G90" i="6"/>
  <c r="H90" i="6" s="1"/>
  <c r="G62" i="6"/>
  <c r="H62" i="6" s="1"/>
  <c r="M87" i="6"/>
  <c r="P87" i="6" s="1"/>
  <c r="J87" i="6"/>
  <c r="M86" i="6"/>
  <c r="P86" i="6" s="1"/>
  <c r="J86" i="6"/>
  <c r="M69" i="6"/>
  <c r="P69" i="6" s="1"/>
  <c r="J69" i="6"/>
  <c r="J72" i="6"/>
  <c r="M72" i="6"/>
  <c r="P72" i="6" s="1"/>
  <c r="M78" i="6"/>
  <c r="P78" i="6" s="1"/>
  <c r="J78" i="6"/>
  <c r="M63" i="6"/>
  <c r="P63" i="6" s="1"/>
  <c r="J63" i="6"/>
  <c r="M105" i="6"/>
  <c r="P105" i="6" s="1"/>
  <c r="J105" i="6"/>
  <c r="G38" i="6"/>
  <c r="H38" i="6" s="1"/>
  <c r="G55" i="6"/>
  <c r="H55" i="6" s="1"/>
  <c r="G97" i="6"/>
  <c r="H97" i="6" s="1"/>
  <c r="M89" i="6"/>
  <c r="P89" i="6" s="1"/>
  <c r="J89" i="6"/>
  <c r="M42" i="6"/>
  <c r="P42" i="6" s="1"/>
  <c r="J42" i="6"/>
  <c r="M73" i="6"/>
  <c r="P73" i="6" s="1"/>
  <c r="J73" i="6"/>
  <c r="M71" i="6"/>
  <c r="P71" i="6" s="1"/>
  <c r="J71" i="6"/>
  <c r="M50" i="6"/>
  <c r="P50" i="6" s="1"/>
  <c r="J50" i="6"/>
  <c r="M104" i="6"/>
  <c r="P104" i="6" s="1"/>
  <c r="J104" i="6"/>
  <c r="M46" i="6"/>
  <c r="P46" i="6" s="1"/>
  <c r="J46" i="6"/>
  <c r="M51" i="6"/>
  <c r="P51" i="6" s="1"/>
  <c r="J51" i="6"/>
  <c r="J90" i="6"/>
  <c r="M90" i="6"/>
  <c r="P90" i="6" s="1"/>
  <c r="M62" i="6"/>
  <c r="P62" i="6" s="1"/>
  <c r="J62" i="6"/>
  <c r="M38" i="6"/>
  <c r="P38" i="6" s="1"/>
  <c r="J38" i="6"/>
  <c r="M55" i="6"/>
  <c r="P55" i="6" s="1"/>
  <c r="J55" i="6"/>
  <c r="M97" i="6"/>
  <c r="P97" i="6" s="1"/>
  <c r="J97" i="6"/>
  <c r="J76" i="6"/>
  <c r="M76" i="6"/>
  <c r="P76" i="6" s="1"/>
  <c r="M58" i="6"/>
  <c r="P58" i="6" s="1"/>
  <c r="J58" i="6"/>
  <c r="M45" i="6"/>
  <c r="P45" i="6" s="1"/>
  <c r="J45" i="6"/>
  <c r="J52" i="6"/>
  <c r="M52" i="6"/>
  <c r="P52" i="6" s="1"/>
  <c r="M61" i="6"/>
  <c r="P61" i="6" s="1"/>
  <c r="J61" i="6"/>
  <c r="M43" i="6"/>
  <c r="P43" i="6" s="1"/>
  <c r="J43" i="6"/>
  <c r="M66" i="6"/>
  <c r="P66" i="6" s="1"/>
  <c r="J66" i="6"/>
  <c r="M93" i="6"/>
  <c r="P93" i="6" s="1"/>
  <c r="J93" i="6"/>
  <c r="J39" i="6"/>
  <c r="M39" i="6"/>
  <c r="P39" i="6" s="1"/>
  <c r="M82" i="6"/>
  <c r="P82" i="6" s="1"/>
  <c r="J82" i="6"/>
  <c r="M79" i="6"/>
  <c r="P79" i="6" s="1"/>
  <c r="J79" i="6"/>
  <c r="M103" i="6"/>
  <c r="P103" i="6" s="1"/>
  <c r="J103" i="6"/>
  <c r="M57" i="6"/>
  <c r="P57" i="6" s="1"/>
  <c r="J57" i="6"/>
  <c r="J84" i="6"/>
  <c r="M84" i="6"/>
  <c r="P84" i="6" s="1"/>
  <c r="M49" i="6"/>
  <c r="P49" i="6" s="1"/>
  <c r="J49" i="6"/>
  <c r="M96" i="6"/>
  <c r="P96" i="6" s="1"/>
  <c r="J96" i="6"/>
  <c r="M85" i="6"/>
  <c r="P85" i="6" s="1"/>
  <c r="J85" i="6"/>
  <c r="J64" i="6"/>
  <c r="M64" i="6"/>
  <c r="P64" i="6" s="1"/>
  <c r="M74" i="6"/>
  <c r="P74" i="6" s="1"/>
  <c r="J74" i="6"/>
  <c r="M59" i="6"/>
  <c r="P59" i="6" s="1"/>
  <c r="J59" i="6"/>
  <c r="M40" i="6"/>
  <c r="P40" i="6" s="1"/>
  <c r="J40" i="6"/>
  <c r="M77" i="6"/>
  <c r="P77" i="6" s="1"/>
  <c r="J77" i="6"/>
  <c r="J80" i="6"/>
  <c r="M80" i="6"/>
  <c r="P80" i="6" s="1"/>
  <c r="M95" i="6"/>
  <c r="P95" i="6" s="1"/>
  <c r="J95" i="6"/>
  <c r="G73" i="6"/>
  <c r="H73" i="6" s="1"/>
  <c r="G76" i="6"/>
  <c r="H76" i="6" s="1"/>
  <c r="G83" i="6"/>
  <c r="H83" i="6" s="1"/>
  <c r="G71" i="6"/>
  <c r="H71" i="6" s="1"/>
  <c r="G100" i="6"/>
  <c r="H100" i="6" s="1"/>
  <c r="G91" i="6"/>
  <c r="H91" i="6" s="1"/>
  <c r="G58" i="6"/>
  <c r="H58" i="6" s="1"/>
  <c r="J56" i="6"/>
  <c r="M56" i="6"/>
  <c r="P56" i="6" s="1"/>
  <c r="M75" i="6"/>
  <c r="P75" i="6" s="1"/>
  <c r="J75" i="6"/>
  <c r="M70" i="6"/>
  <c r="P70" i="6" s="1"/>
  <c r="J70" i="6"/>
  <c r="G47" i="6"/>
  <c r="H47" i="6" s="1"/>
  <c r="G53" i="6"/>
  <c r="H53" i="6" s="1"/>
  <c r="M83" i="6"/>
  <c r="P83" i="6" s="1"/>
  <c r="J83" i="6"/>
  <c r="M100" i="6"/>
  <c r="P100" i="6" s="1"/>
  <c r="J100" i="6"/>
  <c r="M47" i="6"/>
  <c r="P47" i="6" s="1"/>
  <c r="J47" i="6"/>
  <c r="M53" i="6"/>
  <c r="P53" i="6" s="1"/>
  <c r="J53" i="6"/>
  <c r="J91" i="6"/>
  <c r="M91" i="6"/>
  <c r="P91" i="6" s="1"/>
  <c r="M81" i="6"/>
  <c r="P81" i="6" s="1"/>
  <c r="J81" i="6"/>
  <c r="J48" i="6"/>
  <c r="M48" i="6"/>
  <c r="P48" i="6" s="1"/>
  <c r="M92" i="6"/>
  <c r="P92" i="6" s="1"/>
  <c r="J92" i="6"/>
  <c r="M102" i="6"/>
  <c r="P102" i="6" s="1"/>
  <c r="J102" i="6"/>
  <c r="G49" i="6"/>
  <c r="H49" i="6" s="1"/>
  <c r="G52" i="6"/>
  <c r="H52" i="6" s="1"/>
  <c r="G96" i="6"/>
  <c r="H96" i="6" s="1"/>
  <c r="G98" i="6"/>
  <c r="H98" i="6" s="1"/>
  <c r="G85" i="6"/>
  <c r="H85" i="6" s="1"/>
  <c r="M101" i="6"/>
  <c r="P101" i="6" s="1"/>
  <c r="J101" i="6"/>
  <c r="J44" i="6"/>
  <c r="M44" i="6"/>
  <c r="P44" i="6" s="1"/>
  <c r="J99" i="6"/>
  <c r="M99" i="6"/>
  <c r="P99" i="6" s="1"/>
  <c r="M67" i="6"/>
  <c r="P67" i="6" s="1"/>
  <c r="J67" i="6"/>
  <c r="M65" i="6"/>
  <c r="P65" i="6" s="1"/>
  <c r="J65" i="6"/>
  <c r="J68" i="6"/>
  <c r="M68" i="6"/>
  <c r="P68" i="6" s="1"/>
  <c r="G94" i="6"/>
  <c r="H94" i="6" s="1"/>
  <c r="G61" i="6"/>
  <c r="H61" i="6" s="1"/>
  <c r="G64" i="6"/>
  <c r="H64" i="6" s="1"/>
  <c r="J60" i="6"/>
  <c r="M60" i="6"/>
  <c r="P60" i="6" s="1"/>
  <c r="J88" i="6"/>
  <c r="M88" i="6"/>
  <c r="P88" i="6" s="1"/>
</calcChain>
</file>

<file path=xl/sharedStrings.xml><?xml version="1.0" encoding="utf-8"?>
<sst xmlns="http://schemas.openxmlformats.org/spreadsheetml/2006/main" count="806" uniqueCount="150">
  <si>
    <t>log2A</t>
  </si>
  <si>
    <t>log2B</t>
  </si>
  <si>
    <t>2^log2B</t>
  </si>
  <si>
    <t>2^(log2B-1)</t>
  </si>
  <si>
    <t>Vsetci</t>
  </si>
  <si>
    <t>SLK 2019</t>
  </si>
  <si>
    <t>Muzi</t>
  </si>
  <si>
    <t>Zeny</t>
  </si>
  <si>
    <t>pocet</t>
  </si>
  <si>
    <t>umiestn.</t>
  </si>
  <si>
    <t>VETERAN</t>
  </si>
  <si>
    <t>NORMAL</t>
  </si>
  <si>
    <t>ESPOIRS</t>
  </si>
  <si>
    <t>JUNIOR</t>
  </si>
  <si>
    <t>KADET</t>
  </si>
  <si>
    <t>MINIM</t>
  </si>
  <si>
    <t>BENJAMIN</t>
  </si>
  <si>
    <t>-(kadet,minim,benjamin)</t>
  </si>
  <si>
    <t>finale</t>
  </si>
  <si>
    <t>swiss 3</t>
  </si>
  <si>
    <t>o tretie</t>
  </si>
  <si>
    <t>min2</t>
  </si>
  <si>
    <t>KO4</t>
  </si>
  <si>
    <t>MSR 3x3 zeny 2018 Sirava</t>
  </si>
  <si>
    <t>MSR 3x3 zeny 2017 Galanta</t>
  </si>
  <si>
    <t>MSR 3x3 zeny 2019 Pezinok</t>
  </si>
  <si>
    <t>MSR 3x3 zeny 2016 Pezinok</t>
  </si>
  <si>
    <t>MSR 3x3 zeny 2015 Galanta</t>
  </si>
  <si>
    <t>MSR 3x3 muzi 2019 Pezinok</t>
  </si>
  <si>
    <t>MSR 3x3 muzi 2018 Sirava</t>
  </si>
  <si>
    <t>MSR 3x3 muzi 2017 Galanta</t>
  </si>
  <si>
    <t>MSR 3x3 muzi 2016 Pezinok</t>
  </si>
  <si>
    <t>MSR 3x3 muzi 2015 Galanta</t>
  </si>
  <si>
    <t>MSR 1x1 zeny 2015 Pezinok</t>
  </si>
  <si>
    <t>MSR 1x1 muzi 2015 Pezinok</t>
  </si>
  <si>
    <t>MSR strelba 2015 Pezinok</t>
  </si>
  <si>
    <t>MSR strelba 2020 Bratislava</t>
  </si>
  <si>
    <t>MSR strelba 2016 Bratislava</t>
  </si>
  <si>
    <t>MSR 1x1 zeny 2016 Bratislava</t>
  </si>
  <si>
    <t>MSR 1x1 muzi 2016 Bratislava</t>
  </si>
  <si>
    <t>MSR 2x2 MIX 2016 Pezinok</t>
  </si>
  <si>
    <t>MSR 2x2 muzi 2016 Pezinok</t>
  </si>
  <si>
    <t>MSR 2x2 zeny 2016 Pezinok</t>
  </si>
  <si>
    <t>MSR 2x2 MIX 2017 Lucenec</t>
  </si>
  <si>
    <t>MSR 1x1 zeny 2017 Martin</t>
  </si>
  <si>
    <t>MSR 1x1 muzi 2017 Martin</t>
  </si>
  <si>
    <t>MSR Veteranov 2017 Rusovce</t>
  </si>
  <si>
    <t>MSR strelba 2017 Bratislava</t>
  </si>
  <si>
    <t>MSR 2x2 MIX 2018 Sirava</t>
  </si>
  <si>
    <t>MSR 1x1 zeny 2018 Galanta</t>
  </si>
  <si>
    <t>MSR 1x1 muzi 2018 Galanta</t>
  </si>
  <si>
    <t>MSR Veteranov 2018 Modra</t>
  </si>
  <si>
    <t>MSR strelba 2019 Bratislava</t>
  </si>
  <si>
    <t>2018 sa nekonalo MSR</t>
  </si>
  <si>
    <t>MSR Veteranov 2019 Rusovce</t>
  </si>
  <si>
    <t>MSR 1x1 muzi 2019 Galanta</t>
  </si>
  <si>
    <t>MSR 1x1 zeny 2019 Galanta</t>
  </si>
  <si>
    <t>MSR 2x2 MIX 2019 Bratislava</t>
  </si>
  <si>
    <t>MSR 1x1 zeny 2020 Bratislava</t>
  </si>
  <si>
    <t>MSR 1x1 muzi 2020 Bratislava</t>
  </si>
  <si>
    <t>MSR 2x2 MIX 2020 Rusovce</t>
  </si>
  <si>
    <t>MSR 3x3 muzi 2020 Martin</t>
  </si>
  <si>
    <t>MSR 3x3 zeny 2020 Martin</t>
  </si>
  <si>
    <t>SLK 2020</t>
  </si>
  <si>
    <t>SLK 2018</t>
  </si>
  <si>
    <t>SLK 2017</t>
  </si>
  <si>
    <t>SLK 2016</t>
  </si>
  <si>
    <t>hracov 117/finalistov 41</t>
  </si>
  <si>
    <t>hracov XX/finalistov YY</t>
  </si>
  <si>
    <t>hracov 106/finalistov 26</t>
  </si>
  <si>
    <t>hracov 89/finalistov 42/ diskvalifikovanych 14</t>
  </si>
  <si>
    <t>hracov 76/finalistov 19</t>
  </si>
  <si>
    <t>SLK 2015</t>
  </si>
  <si>
    <t>hracov 74/finalistov 22</t>
  </si>
  <si>
    <t>KO8</t>
  </si>
  <si>
    <t>semifinale</t>
  </si>
  <si>
    <t>4xPOULE(4)</t>
  </si>
  <si>
    <t>6-7</t>
  </si>
  <si>
    <t>postup</t>
  </si>
  <si>
    <t>swiss 5</t>
  </si>
  <si>
    <t>RR(3)</t>
  </si>
  <si>
    <t>RR(4)</t>
  </si>
  <si>
    <t>RR(5)</t>
  </si>
  <si>
    <t>RR(6)</t>
  </si>
  <si>
    <t>5-6</t>
  </si>
  <si>
    <t>2xPOULE(4)</t>
  </si>
  <si>
    <t>swiss 4</t>
  </si>
  <si>
    <t>preQ</t>
  </si>
  <si>
    <t>postup z QUAL</t>
  </si>
  <si>
    <t>QUAL</t>
  </si>
  <si>
    <t>play off</t>
  </si>
  <si>
    <t>S O B O T A</t>
  </si>
  <si>
    <t>MSR Veteranov 2020 NOVOKER</t>
  </si>
  <si>
    <t>podujatie</t>
  </si>
  <si>
    <t>umiestnenie</t>
  </si>
  <si>
    <t>bodov</t>
  </si>
  <si>
    <t>bodov*5</t>
  </si>
  <si>
    <t>-</t>
  </si>
  <si>
    <t>timov</t>
  </si>
  <si>
    <t>typ</t>
  </si>
  <si>
    <t>polovica</t>
  </si>
  <si>
    <t>posledny</t>
  </si>
  <si>
    <t>M</t>
  </si>
  <si>
    <t>Z</t>
  </si>
  <si>
    <t>Sum</t>
  </si>
  <si>
    <t>QUALIFIERS</t>
  </si>
  <si>
    <t>swiss 6</t>
  </si>
  <si>
    <t>swiss 7</t>
  </si>
  <si>
    <t>4-5</t>
  </si>
  <si>
    <t>bez kvalifikácie</t>
  </si>
  <si>
    <t>Predkvalifikované sú 2 najvyššie nasadené tímy alebo uradujúci majster v zložení minimálne 75% z predošlého ročníka a najvyššie nasadený tím z registrácie.</t>
  </si>
  <si>
    <t>Predkvalifikované sú 4 najvyššie nasadené tímy alebo uradujúci majster v zložení minimálne 75% z predošlého ročníka a 3 najvyššie nasadené tímy z registrácie.</t>
  </si>
  <si>
    <t>Predkvalifikované sú 3 najvyššie nasadené tímy alebo uradujúci majster v zložení minimálne 75% z predošlého ročníka a 2 najvyššie nasadené tímy z registrácie.</t>
  </si>
  <si>
    <t>N E D E Ľ A</t>
  </si>
  <si>
    <t>systém</t>
  </si>
  <si>
    <t>kolá</t>
  </si>
  <si>
    <t>registrácia</t>
  </si>
  <si>
    <t>finálové kolá</t>
  </si>
  <si>
    <t>končia v QUAL</t>
  </si>
  <si>
    <t>SWISS</t>
  </si>
  <si>
    <t>Veterani</t>
  </si>
  <si>
    <t>4KO</t>
  </si>
  <si>
    <t>8KO</t>
  </si>
  <si>
    <t>16KO</t>
  </si>
  <si>
    <t>32KO</t>
  </si>
  <si>
    <t>64KO</t>
  </si>
  <si>
    <t>dvojite KO</t>
  </si>
  <si>
    <t>ABCD</t>
  </si>
  <si>
    <t>POULE</t>
  </si>
  <si>
    <t>SWISS, skupiny</t>
  </si>
  <si>
    <t>MSR koeficient</t>
  </si>
  <si>
    <t>nasobiaci koef</t>
  </si>
  <si>
    <t>turnaj</t>
  </si>
  <si>
    <t>now</t>
  </si>
  <si>
    <t>new</t>
  </si>
  <si>
    <t>sem sucin</t>
  </si>
  <si>
    <t>temp</t>
  </si>
  <si>
    <t>MSR
SOBOTA
(SWISS)</t>
  </si>
  <si>
    <t>MSR
NEDELA
POULE + 4KO</t>
  </si>
  <si>
    <t>8 timov</t>
  </si>
  <si>
    <t>2 or 3 wild</t>
  </si>
  <si>
    <t>3 or 4 wild</t>
  </si>
  <si>
    <t>16 timov</t>
  </si>
  <si>
    <t>MSR
NEDELA
POULE + 8KO</t>
  </si>
  <si>
    <t>ZADAJ
POCET
TIMOV</t>
  </si>
  <si>
    <t>Turnaj
jedn. =1
2x2 = 2
3x3 = 3</t>
  </si>
  <si>
    <t>BODOV</t>
  </si>
  <si>
    <t>SPOLU</t>
  </si>
  <si>
    <t>teraz</t>
  </si>
  <si>
    <t>aj toto sa dá meniť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</si>
</sst>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trike/>
      <sz val="11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applyAlignment="1">
      <alignment horizontal="right"/>
    </xf>
    <xf numFmtId="0" fontId="6" fillId="0" borderId="0" xfId="0" applyFont="1"/>
    <xf numFmtId="0" fontId="0" fillId="6" borderId="2" xfId="0" applyFill="1" applyBorder="1" applyAlignment="1">
      <alignment horizontal="right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0" xfId="0" applyFill="1" applyBorder="1" applyAlignment="1">
      <alignment horizontal="right"/>
    </xf>
    <xf numFmtId="0" fontId="0" fillId="6" borderId="0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right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5" fillId="5" borderId="8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7" fillId="5" borderId="10" xfId="0" applyFont="1" applyFill="1" applyBorder="1" applyAlignment="1">
      <alignment horizontal="right"/>
    </xf>
    <xf numFmtId="0" fontId="5" fillId="6" borderId="11" xfId="0" applyFont="1" applyFill="1" applyBorder="1"/>
    <xf numFmtId="0" fontId="0" fillId="6" borderId="12" xfId="0" applyFill="1" applyBorder="1" applyAlignment="1">
      <alignment horizontal="right"/>
    </xf>
    <xf numFmtId="0" fontId="0" fillId="6" borderId="1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right"/>
    </xf>
    <xf numFmtId="0" fontId="5" fillId="6" borderId="14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6" fillId="6" borderId="15" xfId="0" applyFont="1" applyFill="1" applyBorder="1" applyAlignment="1">
      <alignment horizontal="right"/>
    </xf>
    <xf numFmtId="0" fontId="6" fillId="6" borderId="16" xfId="0" applyFont="1" applyFill="1" applyBorder="1" applyAlignment="1">
      <alignment horizontal="right"/>
    </xf>
    <xf numFmtId="0" fontId="6" fillId="6" borderId="16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6" borderId="16" xfId="0" applyFill="1" applyBorder="1" applyAlignment="1">
      <alignment horizontal="right"/>
    </xf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right"/>
    </xf>
    <xf numFmtId="0" fontId="6" fillId="6" borderId="19" xfId="0" applyFon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7" fillId="5" borderId="18" xfId="0" applyFont="1" applyFill="1" applyBorder="1" applyAlignment="1">
      <alignment horizontal="right"/>
    </xf>
    <xf numFmtId="0" fontId="5" fillId="6" borderId="20" xfId="0" applyFont="1" applyFill="1" applyBorder="1"/>
    <xf numFmtId="0" fontId="0" fillId="0" borderId="2" xfId="0" applyBorder="1" applyAlignment="1">
      <alignment horizontal="center"/>
    </xf>
    <xf numFmtId="0" fontId="0" fillId="5" borderId="21" xfId="0" applyFill="1" applyBorder="1" applyAlignment="1">
      <alignment horizontal="right"/>
    </xf>
    <xf numFmtId="0" fontId="0" fillId="0" borderId="0" xfId="0" quotePrefix="1" applyAlignment="1">
      <alignment horizontal="center"/>
    </xf>
    <xf numFmtId="9" fontId="0" fillId="0" borderId="0" xfId="1" applyFont="1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2" borderId="1" xfId="2" applyFont="1" applyBorder="1" applyAlignment="1">
      <alignment horizontal="center" vertical="center"/>
    </xf>
    <xf numFmtId="0" fontId="9" fillId="2" borderId="3" xfId="2" applyFont="1" applyBorder="1" applyAlignment="1">
      <alignment horizontal="center" vertical="center"/>
    </xf>
    <xf numFmtId="0" fontId="2" fillId="2" borderId="4" xfId="2" applyBorder="1" applyAlignment="1">
      <alignment horizontal="center"/>
    </xf>
    <xf numFmtId="0" fontId="2" fillId="2" borderId="5" xfId="2" applyBorder="1" applyAlignment="1">
      <alignment horizontal="center"/>
    </xf>
    <xf numFmtId="1" fontId="2" fillId="2" borderId="4" xfId="2" applyNumberForma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3" borderId="4" xfId="3" applyBorder="1" applyAlignment="1">
      <alignment horizontal="center"/>
    </xf>
    <xf numFmtId="9" fontId="3" fillId="3" borderId="5" xfId="3" applyNumberFormat="1" applyBorder="1" applyAlignment="1">
      <alignment horizontal="center"/>
    </xf>
    <xf numFmtId="0" fontId="4" fillId="4" borderId="4" xfId="4" applyBorder="1" applyAlignment="1">
      <alignment horizontal="center"/>
    </xf>
    <xf numFmtId="1" fontId="4" fillId="4" borderId="4" xfId="4" applyNumberFormat="1" applyBorder="1" applyAlignment="1">
      <alignment horizontal="center"/>
    </xf>
    <xf numFmtId="0" fontId="12" fillId="4" borderId="25" xfId="4" applyFont="1" applyBorder="1" applyAlignment="1">
      <alignment horizontal="center" vertical="center"/>
    </xf>
    <xf numFmtId="0" fontId="4" fillId="4" borderId="26" xfId="4" applyBorder="1" applyAlignment="1">
      <alignment horizontal="center"/>
    </xf>
    <xf numFmtId="9" fontId="4" fillId="4" borderId="26" xfId="4" applyNumberFormat="1" applyBorder="1" applyAlignment="1">
      <alignment horizontal="center"/>
    </xf>
    <xf numFmtId="0" fontId="4" fillId="4" borderId="0" xfId="4" applyBorder="1" applyAlignment="1">
      <alignment horizontal="center"/>
    </xf>
    <xf numFmtId="0" fontId="4" fillId="4" borderId="5" xfId="4" applyBorder="1" applyAlignment="1">
      <alignment horizontal="center"/>
    </xf>
    <xf numFmtId="0" fontId="9" fillId="2" borderId="30" xfId="2" applyFont="1" applyBorder="1" applyAlignment="1">
      <alignment horizontal="center" vertical="center"/>
    </xf>
    <xf numFmtId="0" fontId="2" fillId="2" borderId="32" xfId="2" applyBorder="1" applyAlignment="1">
      <alignment horizontal="center"/>
    </xf>
    <xf numFmtId="9" fontId="4" fillId="4" borderId="23" xfId="4" applyNumberFormat="1" applyBorder="1" applyAlignment="1">
      <alignment horizontal="center"/>
    </xf>
    <xf numFmtId="0" fontId="2" fillId="2" borderId="33" xfId="2" applyBorder="1" applyAlignment="1">
      <alignment horizontal="center"/>
    </xf>
    <xf numFmtId="1" fontId="2" fillId="2" borderId="34" xfId="2" applyNumberFormat="1" applyBorder="1" applyAlignment="1">
      <alignment horizontal="center"/>
    </xf>
    <xf numFmtId="0" fontId="2" fillId="2" borderId="17" xfId="2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3" borderId="34" xfId="3" applyBorder="1" applyAlignment="1">
      <alignment horizontal="center"/>
    </xf>
    <xf numFmtId="9" fontId="3" fillId="3" borderId="17" xfId="3" applyNumberFormat="1" applyBorder="1" applyAlignment="1">
      <alignment horizontal="center"/>
    </xf>
    <xf numFmtId="1" fontId="4" fillId="4" borderId="34" xfId="4" applyNumberFormat="1" applyBorder="1" applyAlignment="1">
      <alignment horizontal="center"/>
    </xf>
    <xf numFmtId="9" fontId="4" fillId="4" borderId="24" xfId="4" applyNumberFormat="1" applyBorder="1" applyAlignment="1">
      <alignment horizontal="center"/>
    </xf>
    <xf numFmtId="0" fontId="12" fillId="4" borderId="35" xfId="4" applyFont="1" applyBorder="1" applyAlignment="1">
      <alignment horizontal="center" vertical="center" wrapText="1"/>
    </xf>
    <xf numFmtId="0" fontId="4" fillId="4" borderId="36" xfId="4" applyBorder="1" applyAlignment="1">
      <alignment horizontal="center"/>
    </xf>
    <xf numFmtId="16" fontId="4" fillId="4" borderId="36" xfId="4" quotePrefix="1" applyNumberFormat="1" applyBorder="1" applyAlignment="1">
      <alignment horizontal="center"/>
    </xf>
    <xf numFmtId="1" fontId="2" fillId="2" borderId="32" xfId="2" applyNumberFormat="1" applyBorder="1" applyAlignment="1">
      <alignment horizontal="center"/>
    </xf>
    <xf numFmtId="0" fontId="4" fillId="4" borderId="36" xfId="4" quotePrefix="1" applyBorder="1" applyAlignment="1">
      <alignment horizontal="center"/>
    </xf>
    <xf numFmtId="1" fontId="2" fillId="2" borderId="33" xfId="2" applyNumberFormat="1" applyBorder="1" applyAlignment="1">
      <alignment horizontal="center"/>
    </xf>
    <xf numFmtId="9" fontId="4" fillId="4" borderId="37" xfId="4" applyNumberFormat="1" applyBorder="1" applyAlignment="1">
      <alignment horizontal="center"/>
    </xf>
    <xf numFmtId="0" fontId="4" fillId="4" borderId="34" xfId="4" applyBorder="1" applyAlignment="1">
      <alignment horizontal="center"/>
    </xf>
    <xf numFmtId="0" fontId="4" fillId="4" borderId="16" xfId="4" applyBorder="1" applyAlignment="1">
      <alignment horizontal="center"/>
    </xf>
    <xf numFmtId="0" fontId="4" fillId="4" borderId="17" xfId="4" applyBorder="1" applyAlignment="1">
      <alignment horizontal="center"/>
    </xf>
    <xf numFmtId="0" fontId="4" fillId="4" borderId="38" xfId="4" quotePrefix="1" applyBorder="1" applyAlignment="1">
      <alignment horizontal="center"/>
    </xf>
    <xf numFmtId="0" fontId="0" fillId="0" borderId="41" xfId="0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1" fontId="3" fillId="3" borderId="4" xfId="3" applyNumberFormat="1" applyBorder="1" applyAlignment="1">
      <alignment horizontal="center"/>
    </xf>
    <xf numFmtId="0" fontId="2" fillId="0" borderId="32" xfId="2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4" fillId="0" borderId="4" xfId="4" applyFill="1" applyBorder="1" applyAlignment="1">
      <alignment horizontal="center"/>
    </xf>
    <xf numFmtId="0" fontId="0" fillId="0" borderId="0" xfId="0" applyFill="1" applyAlignment="1">
      <alignment horizontal="center"/>
    </xf>
    <xf numFmtId="9" fontId="4" fillId="0" borderId="26" xfId="4" applyNumberFormat="1" applyFill="1" applyBorder="1" applyAlignment="1">
      <alignment horizontal="center"/>
    </xf>
    <xf numFmtId="0" fontId="4" fillId="0" borderId="0" xfId="4" applyFill="1" applyBorder="1" applyAlignment="1">
      <alignment horizontal="center"/>
    </xf>
    <xf numFmtId="0" fontId="4" fillId="0" borderId="5" xfId="4" applyFill="1" applyBorder="1" applyAlignment="1">
      <alignment horizontal="center"/>
    </xf>
    <xf numFmtId="16" fontId="4" fillId="0" borderId="36" xfId="4" quotePrefix="1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1" xfId="0" applyBorder="1"/>
    <xf numFmtId="0" fontId="0" fillId="0" borderId="14" xfId="0" applyBorder="1"/>
    <xf numFmtId="0" fontId="5" fillId="0" borderId="11" xfId="0" applyFont="1" applyBorder="1"/>
    <xf numFmtId="0" fontId="5" fillId="0" borderId="14" xfId="0" applyFont="1" applyBorder="1"/>
    <xf numFmtId="0" fontId="5" fillId="0" borderId="15" xfId="0" applyFont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5" fillId="0" borderId="40" xfId="0" applyFont="1" applyFill="1" applyBorder="1"/>
    <xf numFmtId="0" fontId="13" fillId="8" borderId="40" xfId="0" applyFont="1" applyFill="1" applyBorder="1"/>
    <xf numFmtId="0" fontId="14" fillId="8" borderId="41" xfId="0" applyFont="1" applyFill="1" applyBorder="1"/>
    <xf numFmtId="0" fontId="13" fillId="8" borderId="41" xfId="0" applyFont="1" applyFill="1" applyBorder="1" applyAlignment="1">
      <alignment horizontal="center" vertical="center"/>
    </xf>
    <xf numFmtId="0" fontId="13" fillId="8" borderId="42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3" borderId="1" xfId="3" applyFont="1" applyBorder="1" applyAlignment="1">
      <alignment horizontal="center" vertical="center"/>
    </xf>
    <xf numFmtId="0" fontId="11" fillId="3" borderId="3" xfId="3" applyFont="1" applyBorder="1" applyAlignment="1">
      <alignment horizontal="center" vertical="center"/>
    </xf>
    <xf numFmtId="0" fontId="12" fillId="4" borderId="1" xfId="4" applyFont="1" applyBorder="1" applyAlignment="1">
      <alignment horizontal="center" vertical="center"/>
    </xf>
    <xf numFmtId="0" fontId="12" fillId="4" borderId="31" xfId="4" applyFont="1" applyBorder="1" applyAlignment="1">
      <alignment horizontal="center" vertical="center"/>
    </xf>
    <xf numFmtId="0" fontId="12" fillId="4" borderId="2" xfId="4" applyFont="1" applyBorder="1" applyAlignment="1">
      <alignment horizontal="center" vertical="center"/>
    </xf>
    <xf numFmtId="0" fontId="12" fillId="4" borderId="3" xfId="4" applyFont="1" applyBorder="1" applyAlignment="1">
      <alignment horizontal="center" vertical="center"/>
    </xf>
    <xf numFmtId="0" fontId="2" fillId="0" borderId="14" xfId="2" applyFill="1" applyBorder="1" applyAlignment="1">
      <alignment horizontal="center" vertical="center" wrapText="1"/>
    </xf>
    <xf numFmtId="0" fontId="2" fillId="0" borderId="0" xfId="2" applyFill="1" applyBorder="1" applyAlignment="1">
      <alignment horizontal="center" vertical="center" wrapText="1"/>
    </xf>
    <xf numFmtId="0" fontId="2" fillId="0" borderId="23" xfId="2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8" fillId="7" borderId="39" xfId="0" applyFont="1" applyFill="1" applyBorder="1" applyAlignment="1">
      <alignment horizontal="center" vertical="center"/>
    </xf>
    <xf numFmtId="0" fontId="5" fillId="7" borderId="8" xfId="0" applyFont="1" applyFill="1" applyBorder="1"/>
    <xf numFmtId="0" fontId="5" fillId="7" borderId="9" xfId="0" applyFont="1" applyFill="1" applyBorder="1"/>
    <xf numFmtId="0" fontId="5" fillId="7" borderId="10" xfId="0" applyFont="1" applyFill="1" applyBorder="1"/>
    <xf numFmtId="0" fontId="5" fillId="7" borderId="39" xfId="0" applyFont="1" applyFill="1" applyBorder="1"/>
    <xf numFmtId="0" fontId="17" fillId="0" borderId="14" xfId="0" applyFont="1" applyBorder="1" applyAlignment="1">
      <alignment horizontal="center" vertical="center" textRotation="90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6" fillId="0" borderId="14" xfId="0" applyFont="1" applyBorder="1"/>
    <xf numFmtId="0" fontId="0" fillId="0" borderId="15" xfId="0" applyBorder="1"/>
    <xf numFmtId="0" fontId="0" fillId="0" borderId="16" xfId="0" applyFill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5" fillId="0" borderId="40" xfId="0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0" borderId="44" xfId="0" applyFont="1" applyBorder="1" applyAlignment="1">
      <alignment horizontal="center"/>
    </xf>
  </cellXfs>
  <cellStyles count="5">
    <cellStyle name="Bad" xfId="3" builtinId="27"/>
    <cellStyle name="Good" xfId="2" builtinId="26"/>
    <cellStyle name="Neutral" xfId="4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259E7-5865-4252-B6D7-103BD32E277A}">
  <dimension ref="B1:AI126"/>
  <sheetViews>
    <sheetView showZeros="0" tabSelected="1" zoomScaleNormal="100" workbookViewId="0">
      <selection activeCell="M11" sqref="M11"/>
    </sheetView>
  </sheetViews>
  <sheetFormatPr defaultRowHeight="15" x14ac:dyDescent="0.25"/>
  <cols>
    <col min="1" max="1" width="6.42578125" customWidth="1"/>
    <col min="2" max="2" width="11.85546875" bestFit="1" customWidth="1"/>
    <col min="5" max="5" width="0" hidden="1" customWidth="1"/>
    <col min="12" max="15" width="12.42578125" customWidth="1"/>
    <col min="16" max="16" width="9.7109375" customWidth="1"/>
    <col min="17" max="17" width="14.42578125" bestFit="1" customWidth="1"/>
    <col min="20" max="21" width="9.42578125" customWidth="1"/>
    <col min="23" max="23" width="29" bestFit="1" customWidth="1"/>
    <col min="26" max="26" width="9.140625" hidden="1" customWidth="1"/>
    <col min="28" max="30" width="9.140625" hidden="1" customWidth="1"/>
  </cols>
  <sheetData>
    <row r="1" spans="2:35" ht="95.25" customHeight="1" thickBot="1" x14ac:dyDescent="0.3">
      <c r="B1" s="154" t="s">
        <v>145</v>
      </c>
      <c r="C1" s="155" t="s">
        <v>144</v>
      </c>
      <c r="D1" s="156" t="s">
        <v>148</v>
      </c>
      <c r="E1" s="156" t="s">
        <v>136</v>
      </c>
      <c r="F1" s="156" t="s">
        <v>134</v>
      </c>
      <c r="G1" s="156" t="s">
        <v>121</v>
      </c>
      <c r="H1" s="156" t="s">
        <v>122</v>
      </c>
      <c r="I1" s="156" t="s">
        <v>123</v>
      </c>
      <c r="J1" s="156" t="s">
        <v>124</v>
      </c>
      <c r="K1" s="159" t="s">
        <v>125</v>
      </c>
      <c r="L1" s="157" t="s">
        <v>137</v>
      </c>
      <c r="M1" s="157" t="s">
        <v>138</v>
      </c>
      <c r="N1" s="157" t="s">
        <v>137</v>
      </c>
      <c r="O1" s="158" t="s">
        <v>143</v>
      </c>
      <c r="Q1" s="49" t="s">
        <v>132</v>
      </c>
      <c r="R1" s="117" t="s">
        <v>131</v>
      </c>
      <c r="AE1" s="126" t="s">
        <v>94</v>
      </c>
      <c r="AF1" s="126"/>
      <c r="AG1" s="126"/>
      <c r="AH1" s="126"/>
      <c r="AI1" s="126"/>
    </row>
    <row r="2" spans="2:35" ht="30.75" customHeight="1" thickBot="1" x14ac:dyDescent="0.3">
      <c r="B2" s="140">
        <v>3</v>
      </c>
      <c r="C2" s="140">
        <v>16</v>
      </c>
      <c r="D2" s="160" t="s">
        <v>133</v>
      </c>
      <c r="E2" s="92" t="s">
        <v>136</v>
      </c>
      <c r="F2" s="156" t="s">
        <v>119</v>
      </c>
      <c r="G2" s="156" t="s">
        <v>121</v>
      </c>
      <c r="H2" s="156" t="s">
        <v>122</v>
      </c>
      <c r="I2" s="156" t="s">
        <v>123</v>
      </c>
      <c r="J2" s="156" t="s">
        <v>124</v>
      </c>
      <c r="K2" s="159" t="s">
        <v>125</v>
      </c>
      <c r="L2" s="156" t="s">
        <v>140</v>
      </c>
      <c r="M2" s="156" t="s">
        <v>139</v>
      </c>
      <c r="N2" s="156" t="s">
        <v>141</v>
      </c>
      <c r="O2" s="159" t="s">
        <v>142</v>
      </c>
      <c r="X2" s="1"/>
      <c r="Y2" s="1" t="s">
        <v>8</v>
      </c>
      <c r="Z2" s="1" t="s">
        <v>0</v>
      </c>
      <c r="AA2" s="1" t="s">
        <v>9</v>
      </c>
      <c r="AB2" s="1" t="s">
        <v>1</v>
      </c>
      <c r="AC2" s="1" t="s">
        <v>2</v>
      </c>
      <c r="AD2" s="1" t="s">
        <v>3</v>
      </c>
      <c r="AE2" s="109">
        <v>1</v>
      </c>
      <c r="AF2" s="109">
        <v>2</v>
      </c>
      <c r="AG2" s="109">
        <v>3</v>
      </c>
      <c r="AH2" s="109" t="s">
        <v>100</v>
      </c>
      <c r="AI2" s="109" t="s">
        <v>101</v>
      </c>
    </row>
    <row r="3" spans="2:35" ht="15.75" thickBot="1" x14ac:dyDescent="0.3">
      <c r="B3" s="111"/>
      <c r="C3" s="118">
        <v>1</v>
      </c>
      <c r="D3" s="25">
        <f>IF(C3&lt;=$C$2,ROUNDUP($C$2*(ROUNDUP(LOG($C$2,2),0)-ROUNDUP(LOG($C3,2),0)+(2^ROUNDUP(LOG($C3,2),0)-$C3)/2^(ROUNDUP(LOG($C3,2),0)-1)),0),0)</f>
        <v>64</v>
      </c>
      <c r="E3" s="25">
        <f>ROUNDUP(ROUNDUP($T$25*(LOG($T$25,2))/10,0)*($C$2/$T$25)*(ROUNDUP(LOG($C$2,2),0)-ROUNDUP(LOG($C3,2),0)+(2^ROUNDUP(LOG($C3,2),0)-$C3)/2^(ROUNDUP(LOG($C3,2),0)-1)),0)+1</f>
        <v>55</v>
      </c>
      <c r="F3" s="146">
        <f>IF(OR(E3&lt;=0,$C3&gt;$C$2),0,ROUNDUP((ROUNDUP($T$25*(LOG($T$25/$C$3,2))/10,0)*($C$2/$T$25)*(LOG($C$2/$C3,2)))*(1+0.1*$B$2),0)+1)</f>
        <v>71</v>
      </c>
      <c r="G3" s="161">
        <f>IF($C$2&gt;10,,IF($C3&lt;=$C$6,ROUNDUP($F3*$R$5,0)+1,ROUNDUP($F3*($R$5-1),0)))</f>
        <v>0</v>
      </c>
      <c r="H3" s="161">
        <f>IF(OR($C$2&lt;11,$C$2&gt;22),IF(AND($C$2=$C$10,$C3&lt;=$C$2),ROUNDUP($F3*$R$6*1.5,0)+1,0),IF($C3&lt;=$C$10,ROUNDUP($F3*$R$6,0)+1,ROUNDUP($F3*($R$6-1),0)))</f>
        <v>101</v>
      </c>
      <c r="I3" s="161">
        <f>IF(OR($C$2&lt;22,$C$2&gt;44),IF(AND($C$2=$C$18,$C3&lt;=$C$2),ROUNDUP($F3*$R$7*1.5,0)+1,0),IF($C3&lt;=$C$18,ROUNDUP($F3*$R$7,0)+1,ROUNDUP($F3*($R$7-1),0)))</f>
        <v>172</v>
      </c>
      <c r="J3" s="161">
        <f>IF(OR($C$2&lt;44,$C$2&gt;94),IF(AND($C$2=$C$34,$C3&lt;=$C$2),ROUNDUP($F3*$R$8*1.5,0)+1,0),IF($C3&lt;=$C$34,ROUNDUP($F3*$R$8,0)+1,ROUNDUP($F3*($R$8-1),0)))</f>
        <v>0</v>
      </c>
      <c r="K3" s="163">
        <f>IF($C$2&lt;92,IF(AND($C$2=$C$66,$C3&lt;=$C$2),ROUNDUP($F3*$R$9*1.5,0)+1,0),IF($C3&lt;=$C$66,ROUNDUP($F3*$R$9,0)+1,ROUNDUP($F3*($R$9-1),0)))</f>
        <v>0</v>
      </c>
      <c r="L3" s="147">
        <f>IF($C$2&lt;=$C$32,IF($C3&lt;=$C$32,$F3,0),0)</f>
        <v>71</v>
      </c>
      <c r="M3" s="146">
        <f>IF($C$2&lt;=$C$32,IF($C3&lt;=$C$10,ROUNDUP($F3*$R$6*$R$12*$R$13,0)+$F$3,0),0)</f>
        <v>519</v>
      </c>
      <c r="N3" s="147">
        <f>IF($C$2&gt;$C$32,$F3,0)</f>
        <v>0</v>
      </c>
      <c r="O3" s="148">
        <f>IF($C$2&gt;$C$32,IF($C3&lt;=$C$18,ROUNDUP($F3*$R$7*$R$12*$R$13,0)+$F$3,0),0)</f>
        <v>0</v>
      </c>
      <c r="W3" t="s">
        <v>4</v>
      </c>
      <c r="X3" s="3">
        <f>SUM(R18:S24)</f>
        <v>313</v>
      </c>
      <c r="Y3" s="139">
        <v>313</v>
      </c>
      <c r="Z3" s="1">
        <f>ROUNDUP(LOG(Y3,2),0)</f>
        <v>9</v>
      </c>
      <c r="AA3" s="1">
        <v>1</v>
      </c>
      <c r="AB3" s="1">
        <f>ROUND(LOG(AA3,2),0)</f>
        <v>0</v>
      </c>
      <c r="AC3" s="1">
        <f>2^AB3</f>
        <v>1</v>
      </c>
      <c r="AD3" s="1">
        <f>2^(AB3-1)</f>
        <v>0.5</v>
      </c>
      <c r="AE3" s="109">
        <f>Y3*(Z3-AB3+(AC3-AA3)/(AD3))</f>
        <v>2817</v>
      </c>
      <c r="AF3" s="109">
        <f t="shared" ref="AF3:AG6" si="0">ROUNDUP($Y3*(ROUNDUP(LOG($Y3,2),0)-ROUNDUP(LOG(AF$2,2),0)+(2^ROUNDUP(LOG(AF$2,2),0)-AF$2)/2^(ROUNDUP(LOG(AF$2,2),0)-1)),0)</f>
        <v>2504</v>
      </c>
      <c r="AG3" s="109">
        <f t="shared" si="0"/>
        <v>2348</v>
      </c>
      <c r="AH3" s="109">
        <f>ROUNDUP($Y3*(ROUNDUP(LOG($Y3,2),0)-ROUNDUP(LOG(ROUNDUP($Y3/2,0),2),0)+(2^ROUNDUP(LOG(ROUNDUP($Y3/2,0),2),0)-ROUNDUP($Y3/2,0))/2^(ROUNDUP(LOG(ROUNDUP($Y3/2,0),2),0)-1)),0)</f>
        <v>556</v>
      </c>
      <c r="AI3" s="109">
        <v>1</v>
      </c>
    </row>
    <row r="4" spans="2:35" x14ac:dyDescent="0.25">
      <c r="B4" s="111"/>
      <c r="C4" s="118">
        <v>2</v>
      </c>
      <c r="D4" s="25">
        <f t="shared" ref="D4:D67" si="1">IF(C4&lt;=$C$2,ROUNDUP($C$2*(ROUNDUP(LOG($C$2,2),0)-ROUNDUP(LOG($C4,2),0)+(2^ROUNDUP(LOG($C4,2),0)-$C4)/2^(ROUNDUP(LOG($C4,2),0)-1)),0),0)</f>
        <v>48</v>
      </c>
      <c r="E4" s="25">
        <f>ROUNDUP(ROUNDUP($T$25*(LOG($T$25,2))/10,0)*($C$2/$T$25)*(ROUNDUP(LOG($C$2,2),0)-ROUNDUP(LOG($C4,2),0)+(2^ROUNDUP(LOG($C4,2),0)-$C4)/2^(ROUNDUP(LOG($C4,2),0)-1)),0)+1</f>
        <v>41</v>
      </c>
      <c r="F4" s="146">
        <f>IF(OR(E4&lt;=0,$C4&gt;$C$2),0,ROUNDUP((ROUNDUP($T$25*(LOG($T$25/$C$3,2))/10,0)*($C$2/$T$25)*(LOG($C$2/$C4,2)))*(1+0.1*$B$2),0)+1)</f>
        <v>53</v>
      </c>
      <c r="G4" s="161">
        <f t="shared" ref="G4:G67" si="2">IF($C$2&gt;10,,IF($C4&lt;=$C$6,ROUNDUP($F4*$R$5,0)+1,ROUNDUP($F4*($R$5-1),0)))</f>
        <v>0</v>
      </c>
      <c r="H4" s="161">
        <f t="shared" ref="H4:H67" si="3">IF(OR($C$2&lt;11,$C$2&gt;22),IF(AND($C$2=$C$10,$C4&lt;=$C$2),ROUNDUP($F4*$R$6*1.5,0)+1,0),IF($C4&lt;=$C$10,ROUNDUP($F4*$R$6,0)+1,ROUNDUP($F4*($R$6-1),0)))</f>
        <v>76</v>
      </c>
      <c r="I4" s="161">
        <f t="shared" ref="I4:I67" si="4">IF(OR($C$2&lt;22,$C$2&gt;44),IF(AND($C$2=$C$18,$C4&lt;=$C$2),ROUNDUP($F4*$R$7*1.5,0)+1,0),IF($C4&lt;=$C$18,ROUNDUP($F4*$R$7,0)+1,ROUNDUP($F4*($R$7-1),0)))</f>
        <v>129</v>
      </c>
      <c r="J4" s="161">
        <f t="shared" ref="J4:J67" si="5">IF(OR($C$2&lt;44,$C$2&gt;94),IF(AND($C$2=$C$34,$C4&lt;=$C$2),ROUNDUP($F4*$R$8*1.5,0)+1,0),IF($C4&lt;=$C$34,ROUNDUP($F4*$R$8,0)+1,ROUNDUP($F4*($R$8-1),0)))</f>
        <v>0</v>
      </c>
      <c r="K4" s="163">
        <f t="shared" ref="K4:K67" si="6">IF($C$2&lt;92,IF(AND($C$2=$C$66,$C4&lt;=$C$2),ROUNDUP($F4*$R$9*1.5,0)+1,0),IF($C4&lt;=$C$66,ROUNDUP($F4*$R$9,0)+1,ROUNDUP($F4*($R$9-1),0)))</f>
        <v>0</v>
      </c>
      <c r="L4" s="147">
        <f t="shared" ref="L4:L67" si="7">IF($C$2&lt;=$C$32,IF($C4&lt;=$C$32,$F4,0),0)</f>
        <v>53</v>
      </c>
      <c r="M4" s="146">
        <f>IF($C$2&lt;=$C$32,IF($C4&lt;=$C$10,ROUNDUP($F4*$R$6*$R$12*$R$13,0)+$F$3,0),0)</f>
        <v>405</v>
      </c>
      <c r="N4" s="147">
        <f t="shared" ref="N4:N67" si="8">IF($C$2&gt;$C$32,$F4,0)</f>
        <v>0</v>
      </c>
      <c r="O4" s="148">
        <f>IF($C$2&gt;$C$32,IF($C4&lt;=$C$18,ROUNDUP($F4*$R$7*$R$12*$R$13,0)+$F$3,0),0)</f>
        <v>0</v>
      </c>
      <c r="Q4" s="112" t="s">
        <v>129</v>
      </c>
      <c r="R4" s="141">
        <v>1</v>
      </c>
      <c r="S4" s="145" t="s">
        <v>149</v>
      </c>
      <c r="W4" t="s">
        <v>6</v>
      </c>
      <c r="X4" s="3">
        <f>SUM(R18:R24)</f>
        <v>208</v>
      </c>
      <c r="Y4" s="139">
        <v>208</v>
      </c>
      <c r="Z4" s="1">
        <f>ROUNDUP(LOG(Y4,2),0)</f>
        <v>8</v>
      </c>
      <c r="AA4" s="1">
        <v>1</v>
      </c>
      <c r="AB4" s="1">
        <f>ROUND(LOG(AA4,2),0)</f>
        <v>0</v>
      </c>
      <c r="AC4" s="1">
        <f>2^AB4</f>
        <v>1</v>
      </c>
      <c r="AD4" s="1">
        <f>2^(AB4-1)</f>
        <v>0.5</v>
      </c>
      <c r="AE4" s="109">
        <f>Y4*(Z4-AB4+(AC4-AA4)/(AD4))</f>
        <v>1664</v>
      </c>
      <c r="AF4" s="109">
        <f t="shared" si="0"/>
        <v>1456</v>
      </c>
      <c r="AG4" s="109">
        <f t="shared" si="0"/>
        <v>1352</v>
      </c>
      <c r="AH4" s="109">
        <f>ROUNDUP($Y4*(ROUNDUP(LOG($Y4,2),0)-ROUNDUP(LOG(ROUNDUP($Y4/2,0),2),0)+(2^ROUNDUP(LOG(ROUNDUP($Y4/2,0),2),0)-ROUNDUP($Y4/2,0))/2^(ROUNDUP(LOG(ROUNDUP($Y4/2,0),2),0)-1)),0)</f>
        <v>286</v>
      </c>
      <c r="AI4" s="109">
        <v>1</v>
      </c>
    </row>
    <row r="5" spans="2:35" x14ac:dyDescent="0.25">
      <c r="B5" s="111"/>
      <c r="C5" s="118">
        <v>3</v>
      </c>
      <c r="D5" s="25">
        <f t="shared" si="1"/>
        <v>40</v>
      </c>
      <c r="E5" s="25">
        <f>ROUNDUP(ROUNDUP($T$25*(LOG($T$25,2))/10,0)*($C$2/$T$25)*(ROUNDUP(LOG($C$2,2),0)-ROUNDUP(LOG($C5,2),0)+(2^ROUNDUP(LOG($C5,2),0)-$C5)/2^(ROUNDUP(LOG($C5,2),0)-1)),0)+1</f>
        <v>35</v>
      </c>
      <c r="F5" s="146">
        <f>IF(OR(E5&lt;=0,$C5&gt;$C$2),0,ROUNDUP((ROUNDUP($T$25*(LOG($T$25/$C$3,2))/10,0)*($C$2/$T$25)*(LOG($C$2/$C5,2)))*(1+0.1*$B$2),0)+1)</f>
        <v>43</v>
      </c>
      <c r="G5" s="161">
        <f t="shared" si="2"/>
        <v>0</v>
      </c>
      <c r="H5" s="161">
        <f t="shared" si="3"/>
        <v>62</v>
      </c>
      <c r="I5" s="161">
        <f t="shared" si="4"/>
        <v>105</v>
      </c>
      <c r="J5" s="161">
        <f t="shared" si="5"/>
        <v>0</v>
      </c>
      <c r="K5" s="163">
        <f t="shared" si="6"/>
        <v>0</v>
      </c>
      <c r="L5" s="147">
        <f t="shared" si="7"/>
        <v>43</v>
      </c>
      <c r="M5" s="146">
        <f>IF($C$2&lt;=$C$32,IF($C5&lt;=$C$10,ROUNDUP($F5*$R$6*$R$12*$R$13,0)+$F$3,0),0)</f>
        <v>342</v>
      </c>
      <c r="N5" s="147">
        <f t="shared" si="8"/>
        <v>0</v>
      </c>
      <c r="O5" s="148">
        <f>IF($C$2&gt;$C$32,IF($C5&lt;=$C$18,ROUNDUP($F5*$R$7*$R$12*$R$13,0)+$F$3,0),0)</f>
        <v>0</v>
      </c>
      <c r="Q5" s="113" t="s">
        <v>121</v>
      </c>
      <c r="R5" s="142">
        <v>1.3</v>
      </c>
      <c r="S5" s="145"/>
      <c r="W5" t="s">
        <v>7</v>
      </c>
      <c r="X5" s="3">
        <f>SUM(S18:S24)</f>
        <v>105</v>
      </c>
      <c r="Y5" s="139">
        <v>105</v>
      </c>
      <c r="Z5" s="1">
        <f>ROUNDUP(LOG(Y5,2),0)</f>
        <v>7</v>
      </c>
      <c r="AA5" s="1">
        <v>1</v>
      </c>
      <c r="AB5" s="1">
        <f>ROUND(LOG(AA5,2),0)</f>
        <v>0</v>
      </c>
      <c r="AC5" s="1">
        <f>2^AB5</f>
        <v>1</v>
      </c>
      <c r="AD5" s="1">
        <f>2^(AB5-1)</f>
        <v>0.5</v>
      </c>
      <c r="AE5" s="109">
        <f>Y5*(Z5-AB5+(AC5-AA5)/(AD5))</f>
        <v>735</v>
      </c>
      <c r="AF5" s="109">
        <f t="shared" si="0"/>
        <v>630</v>
      </c>
      <c r="AG5" s="109">
        <f t="shared" si="0"/>
        <v>578</v>
      </c>
      <c r="AH5" s="109">
        <f>ROUNDUP($Y5*(ROUNDUP(LOG($Y5,2),0)-ROUNDUP(LOG(ROUNDUP($Y5/2,0),2),0)+(2^ROUNDUP(LOG(ROUNDUP($Y5/2,0),2),0)-ROUNDUP($Y5/2,0))/2^(ROUNDUP(LOG(ROUNDUP($Y5/2,0),2),0)-1)),0)</f>
        <v>142</v>
      </c>
      <c r="AI5" s="109">
        <v>1</v>
      </c>
    </row>
    <row r="6" spans="2:35" x14ac:dyDescent="0.25">
      <c r="B6" s="111"/>
      <c r="C6" s="118">
        <v>4</v>
      </c>
      <c r="D6" s="25">
        <f t="shared" si="1"/>
        <v>32</v>
      </c>
      <c r="E6" s="25">
        <f>ROUNDUP(ROUNDUP($T$25*(LOG($T$25,2))/10,0)*($C$2/$T$25)*(ROUNDUP(LOG($C$2,2),0)-ROUNDUP(LOG($C6,2),0)+(2^ROUNDUP(LOG($C6,2),0)-$C6)/2^(ROUNDUP(LOG($C6,2),0)-1)),0)+1</f>
        <v>28</v>
      </c>
      <c r="F6" s="146">
        <f>IF(OR(E6&lt;=0,$C6&gt;$C$2),0,ROUNDUP((ROUNDUP($T$25*(LOG($T$25/$C$3,2))/10,0)*($C$2/$T$25)*(LOG($C$2/$C6,2)))*(1+0.1*$B$2),0)+1)</f>
        <v>36</v>
      </c>
      <c r="G6" s="162">
        <f t="shared" si="2"/>
        <v>0</v>
      </c>
      <c r="H6" s="161">
        <f t="shared" si="3"/>
        <v>52</v>
      </c>
      <c r="I6" s="161">
        <f t="shared" si="4"/>
        <v>88</v>
      </c>
      <c r="J6" s="161">
        <f t="shared" si="5"/>
        <v>0</v>
      </c>
      <c r="K6" s="163">
        <f t="shared" si="6"/>
        <v>0</v>
      </c>
      <c r="L6" s="147">
        <f t="shared" si="7"/>
        <v>36</v>
      </c>
      <c r="M6" s="146">
        <f>IF($C$2&lt;=$C$32,IF($C6&lt;=$C$10,ROUNDUP($F6*$R$6*$R$12*$R$13,0)+$F$3,0),0)</f>
        <v>298</v>
      </c>
      <c r="N6" s="147">
        <f t="shared" si="8"/>
        <v>0</v>
      </c>
      <c r="O6" s="148">
        <f>IF($C$2&gt;$C$32,IF($C6&lt;=$C$18,ROUNDUP($F6*$R$7*$R$12*$R$13,0)+$F$3,0),0)</f>
        <v>0</v>
      </c>
      <c r="Q6" s="113" t="s">
        <v>122</v>
      </c>
      <c r="R6" s="142">
        <v>1.4</v>
      </c>
      <c r="S6" s="145"/>
      <c r="W6" t="s">
        <v>120</v>
      </c>
      <c r="X6" s="3">
        <f>T18</f>
        <v>99</v>
      </c>
      <c r="Y6" s="139">
        <v>99</v>
      </c>
      <c r="Z6" s="1">
        <f>ROUNDUP(LOG(Y6,2),0)</f>
        <v>7</v>
      </c>
      <c r="AA6" s="1">
        <v>1</v>
      </c>
      <c r="AB6" s="1">
        <f>ROUND(LOG(AA6,2),0)</f>
        <v>0</v>
      </c>
      <c r="AC6" s="1">
        <f>2^AB6</f>
        <v>1</v>
      </c>
      <c r="AD6" s="1">
        <f>2^(AB6-1)</f>
        <v>0.5</v>
      </c>
      <c r="AE6" s="109">
        <f>Y6*(Z6-AB6+(AC6-AA6)/(AD6))</f>
        <v>693</v>
      </c>
      <c r="AF6" s="109">
        <f t="shared" si="0"/>
        <v>594</v>
      </c>
      <c r="AG6" s="109">
        <f t="shared" si="0"/>
        <v>545</v>
      </c>
      <c r="AH6" s="109">
        <f>ROUNDUP($Y6*(ROUNDUP(LOG($Y6,2),0)-ROUNDUP(LOG(ROUNDUP($Y6/2,0),2),0)+(2^ROUNDUP(LOG(ROUNDUP($Y6/2,0),2),0)-ROUNDUP($Y6/2,0))/2^(ROUNDUP(LOG(ROUNDUP($Y6/2,0),2),0)-1)),0)</f>
        <v>143</v>
      </c>
      <c r="AI6" s="109">
        <v>1</v>
      </c>
    </row>
    <row r="7" spans="2:35" x14ac:dyDescent="0.25">
      <c r="B7" s="149"/>
      <c r="C7" s="118">
        <v>5</v>
      </c>
      <c r="D7" s="25">
        <f t="shared" si="1"/>
        <v>28</v>
      </c>
      <c r="E7" s="25">
        <f>ROUNDUP(ROUNDUP($T$25*(LOG($T$25,2))/10,0)*($C$2/$T$25)*(ROUNDUP(LOG($C$2,2),0)-ROUNDUP(LOG($C7,2),0)+(2^ROUNDUP(LOG($C7,2),0)-$C7)/2^(ROUNDUP(LOG($C7,2),0)-1)),0)+1</f>
        <v>25</v>
      </c>
      <c r="F7" s="146">
        <f>IF(OR(E7&lt;=0,$C7&gt;$C$2),0,ROUNDUP((ROUNDUP($T$25*(LOG($T$25/$C$3,2))/10,0)*($C$2/$T$25)*(LOG($C$2/$C7,2)))*(1+0.1*$B$2),0)+1)</f>
        <v>30</v>
      </c>
      <c r="G7" s="146">
        <f t="shared" si="2"/>
        <v>0</v>
      </c>
      <c r="H7" s="161">
        <f t="shared" si="3"/>
        <v>43</v>
      </c>
      <c r="I7" s="161">
        <f t="shared" si="4"/>
        <v>73</v>
      </c>
      <c r="J7" s="161">
        <f t="shared" si="5"/>
        <v>0</v>
      </c>
      <c r="K7" s="163">
        <f t="shared" si="6"/>
        <v>0</v>
      </c>
      <c r="L7" s="147">
        <f t="shared" si="7"/>
        <v>30</v>
      </c>
      <c r="M7" s="146">
        <f>IF($C$2&lt;=$C$32,IF($C7&lt;=$C$10,ROUNDUP($F7*$R$6*$R$12*$R$13,0)+$F$3,0),0)</f>
        <v>260</v>
      </c>
      <c r="N7" s="147">
        <f t="shared" si="8"/>
        <v>0</v>
      </c>
      <c r="O7" s="148">
        <f>IF($C$2&gt;$C$32,IF($C7&lt;=$C$18,ROUNDUP($F7*$R$7*$R$12*$R$13,0)+$F$3,0),0)</f>
        <v>0</v>
      </c>
      <c r="Q7" s="113" t="s">
        <v>123</v>
      </c>
      <c r="R7" s="142">
        <v>1.6</v>
      </c>
      <c r="S7" s="145"/>
      <c r="W7" s="2" t="s">
        <v>17</v>
      </c>
      <c r="X7" s="3">
        <f>X3-SUM(R22:S24)</f>
        <v>282</v>
      </c>
      <c r="Y7" s="3"/>
      <c r="Z7" s="1"/>
      <c r="AA7" s="1"/>
      <c r="AB7" s="1"/>
      <c r="AC7" s="1"/>
      <c r="AD7" s="1"/>
      <c r="AE7" s="3"/>
      <c r="AF7" s="3"/>
    </row>
    <row r="8" spans="2:35" x14ac:dyDescent="0.25">
      <c r="B8" s="111"/>
      <c r="C8" s="118">
        <v>6</v>
      </c>
      <c r="D8" s="25">
        <f t="shared" si="1"/>
        <v>24</v>
      </c>
      <c r="E8" s="25">
        <f>ROUNDUP(ROUNDUP($T$25*(LOG($T$25,2))/10,0)*($C$2/$T$25)*(ROUNDUP(LOG($C$2,2),0)-ROUNDUP(LOG($C8,2),0)+(2^ROUNDUP(LOG($C8,2),0)-$C8)/2^(ROUNDUP(LOG($C8,2),0)-1)),0)+1</f>
        <v>21</v>
      </c>
      <c r="F8" s="146">
        <f>IF(OR(E8&lt;=0,$C8&gt;$C$2),0,ROUNDUP((ROUNDUP($T$25*(LOG($T$25/$C$3,2))/10,0)*($C$2/$T$25)*(LOG($C$2/$C8,2)))*(1+0.1*$B$2),0)+1)</f>
        <v>26</v>
      </c>
      <c r="G8" s="146">
        <f t="shared" si="2"/>
        <v>0</v>
      </c>
      <c r="H8" s="161">
        <f t="shared" si="3"/>
        <v>38</v>
      </c>
      <c r="I8" s="161">
        <f t="shared" si="4"/>
        <v>64</v>
      </c>
      <c r="J8" s="161">
        <f t="shared" si="5"/>
        <v>0</v>
      </c>
      <c r="K8" s="163">
        <f t="shared" si="6"/>
        <v>0</v>
      </c>
      <c r="L8" s="146">
        <f t="shared" si="7"/>
        <v>26</v>
      </c>
      <c r="M8" s="146">
        <f>IF($C$2&lt;=$C$32,IF($C8&lt;=$C$10,ROUNDUP($F8*$R$6*$R$12*$R$13,0)+$F$3,0),0)</f>
        <v>235</v>
      </c>
      <c r="N8" s="147">
        <f t="shared" si="8"/>
        <v>0</v>
      </c>
      <c r="O8" s="148">
        <f>IF($C$2&gt;$C$32,IF($C8&lt;=$C$18,ROUNDUP($F8*$R$7*$R$12*$R$13,0)+$F$3,0),0)</f>
        <v>0</v>
      </c>
      <c r="Q8" s="113" t="s">
        <v>124</v>
      </c>
      <c r="R8" s="142">
        <v>1.8</v>
      </c>
      <c r="S8" s="145"/>
    </row>
    <row r="9" spans="2:35" ht="15.75" thickBot="1" x14ac:dyDescent="0.3">
      <c r="B9" s="111"/>
      <c r="C9" s="118">
        <v>7</v>
      </c>
      <c r="D9" s="25">
        <f t="shared" si="1"/>
        <v>20</v>
      </c>
      <c r="E9" s="25">
        <f>ROUNDUP(ROUNDUP($T$25*(LOG($T$25,2))/10,0)*($C$2/$T$25)*(ROUNDUP(LOG($C$2,2),0)-ROUNDUP(LOG($C9,2),0)+(2^ROUNDUP(LOG($C9,2),0)-$C9)/2^(ROUNDUP(LOG($C9,2),0)-1)),0)+1</f>
        <v>18</v>
      </c>
      <c r="F9" s="146">
        <f>IF(OR(E9&lt;=0,$C9&gt;$C$2),0,ROUNDUP((ROUNDUP($T$25*(LOG($T$25/$C$3,2))/10,0)*($C$2/$T$25)*(LOG($C$2/$C9,2)))*(1+0.1*$B$2),0)+1)</f>
        <v>22</v>
      </c>
      <c r="G9" s="146">
        <f t="shared" si="2"/>
        <v>0</v>
      </c>
      <c r="H9" s="161">
        <f t="shared" si="3"/>
        <v>32</v>
      </c>
      <c r="I9" s="161">
        <f t="shared" si="4"/>
        <v>54</v>
      </c>
      <c r="J9" s="161">
        <f t="shared" si="5"/>
        <v>0</v>
      </c>
      <c r="K9" s="163">
        <f t="shared" si="6"/>
        <v>0</v>
      </c>
      <c r="L9" s="146">
        <f t="shared" si="7"/>
        <v>22</v>
      </c>
      <c r="M9" s="146">
        <f>IF($C$2&lt;=$C$32,IF($C9&lt;=$C$10,ROUNDUP($F9*$R$6*$R$12*$R$13,0)+$F$3,0),0)</f>
        <v>210</v>
      </c>
      <c r="N9" s="147">
        <f t="shared" si="8"/>
        <v>0</v>
      </c>
      <c r="O9" s="148">
        <f>IF($C$2&gt;$C$32,IF($C9&lt;=$C$18,ROUNDUP($F9*$R$7*$R$12*$R$13,0)+$F$3,0),0)</f>
        <v>0</v>
      </c>
      <c r="Q9" s="113" t="s">
        <v>125</v>
      </c>
      <c r="R9" s="142">
        <v>2</v>
      </c>
      <c r="S9" s="145"/>
    </row>
    <row r="10" spans="2:35" ht="15.75" thickBot="1" x14ac:dyDescent="0.3">
      <c r="B10" s="111"/>
      <c r="C10" s="118">
        <v>8</v>
      </c>
      <c r="D10" s="25">
        <f t="shared" si="1"/>
        <v>16</v>
      </c>
      <c r="E10" s="25">
        <f>ROUNDUP(ROUNDUP($T$25*(LOG($T$25,2))/10,0)*($C$2/$T$25)*(ROUNDUP(LOG($C$2,2),0)-ROUNDUP(LOG($C10,2),0)+(2^ROUNDUP(LOG($C10,2),0)-$C10)/2^(ROUNDUP(LOG($C10,2),0)-1)),0)+1</f>
        <v>15</v>
      </c>
      <c r="F10" s="146">
        <f>IF(OR(E10&lt;=0,$C10&gt;$C$2),0,ROUNDUP((ROUNDUP($T$25*(LOG($T$25/$C$3,2))/10,0)*($C$2/$T$25)*(LOG($C$2/$C10,2)))*(1+0.1*$B$2),0)+1)</f>
        <v>19</v>
      </c>
      <c r="G10" s="146">
        <f t="shared" si="2"/>
        <v>0</v>
      </c>
      <c r="H10" s="162">
        <f t="shared" si="3"/>
        <v>28</v>
      </c>
      <c r="I10" s="161">
        <f t="shared" si="4"/>
        <v>47</v>
      </c>
      <c r="J10" s="161">
        <f t="shared" si="5"/>
        <v>0</v>
      </c>
      <c r="K10" s="163">
        <f t="shared" si="6"/>
        <v>0</v>
      </c>
      <c r="L10" s="146">
        <f t="shared" si="7"/>
        <v>19</v>
      </c>
      <c r="M10" s="146">
        <f>IF($C$2&lt;=$C$32,IF($C10&lt;=$C$10,ROUNDUP($F10*$R$6*$R$12*$R$13,0)+$F$3,0),0)</f>
        <v>191</v>
      </c>
      <c r="N10" s="147">
        <f t="shared" si="8"/>
        <v>0</v>
      </c>
      <c r="O10" s="148">
        <f>IF($C$2&gt;$C$32,IF($C10&lt;=$C$18,ROUNDUP($F10*$R$7*$R$12*$R$13,0)+$F$3,0),0)</f>
        <v>0</v>
      </c>
      <c r="Q10" s="113" t="s">
        <v>126</v>
      </c>
      <c r="R10" s="142">
        <f>R7</f>
        <v>1.6</v>
      </c>
      <c r="S10" s="145"/>
      <c r="W10" s="93" t="s">
        <v>93</v>
      </c>
      <c r="X10" s="92" t="s">
        <v>99</v>
      </c>
      <c r="Y10" s="92" t="s">
        <v>98</v>
      </c>
      <c r="Z10" s="91"/>
      <c r="AA10" s="92" t="s">
        <v>9</v>
      </c>
      <c r="AB10" s="91"/>
      <c r="AC10" s="91"/>
      <c r="AD10" s="91"/>
      <c r="AE10" s="92" t="s">
        <v>95</v>
      </c>
      <c r="AF10" s="94" t="s">
        <v>96</v>
      </c>
    </row>
    <row r="11" spans="2:35" x14ac:dyDescent="0.25">
      <c r="B11" s="111"/>
      <c r="C11" s="118">
        <v>9</v>
      </c>
      <c r="D11" s="25">
        <f t="shared" si="1"/>
        <v>14</v>
      </c>
      <c r="E11" s="25">
        <f>ROUNDUP(ROUNDUP($T$25*(LOG($T$25,2))/10,0)*($C$2/$T$25)*(ROUNDUP(LOG($C$2,2),0)-ROUNDUP(LOG($C11,2),0)+(2^ROUNDUP(LOG($C11,2),0)-$C11)/2^(ROUNDUP(LOG($C11,2),0)-1)),0)+1</f>
        <v>13</v>
      </c>
      <c r="F11" s="146">
        <f>IF(OR(E11&lt;=0,$C11&gt;$C$2),0,ROUNDUP((ROUNDUP($T$25*(LOG($T$25/$C$3,2))/10,0)*($C$2/$T$25)*(LOG($C$2/$C11,2)))*(1+0.1*$B$2),0)+1)</f>
        <v>16</v>
      </c>
      <c r="G11" s="146">
        <f t="shared" si="2"/>
        <v>0</v>
      </c>
      <c r="H11" s="146">
        <f t="shared" si="3"/>
        <v>7</v>
      </c>
      <c r="I11" s="161">
        <f t="shared" si="4"/>
        <v>40</v>
      </c>
      <c r="J11" s="161">
        <f t="shared" si="5"/>
        <v>0</v>
      </c>
      <c r="K11" s="163">
        <f t="shared" si="6"/>
        <v>0</v>
      </c>
      <c r="L11" s="146">
        <f t="shared" si="7"/>
        <v>16</v>
      </c>
      <c r="M11" s="146">
        <f>IF($C$2&lt;=$C$32,IF($C11&lt;=$C$10,ROUNDUP($F11*$R$6*$R$12*$R$13,0)+$F$3,0),0)</f>
        <v>0</v>
      </c>
      <c r="N11" s="147">
        <f t="shared" si="8"/>
        <v>0</v>
      </c>
      <c r="O11" s="148">
        <f>IF($C$2&gt;$C$32,IF($C11&lt;=$C$18,ROUNDUP($F11*$R$7*$R$12*$R$13,0)+$F$3,0),0)</f>
        <v>0</v>
      </c>
      <c r="Q11" s="113" t="s">
        <v>127</v>
      </c>
      <c r="R11" s="142">
        <f>R10</f>
        <v>1.6</v>
      </c>
      <c r="S11" s="145"/>
      <c r="W11" s="18" t="s">
        <v>36</v>
      </c>
      <c r="X11" s="95">
        <v>1</v>
      </c>
      <c r="Y11" s="19">
        <v>61</v>
      </c>
      <c r="Z11" s="20">
        <f>ROUNDUP(LOG(Y11,2),0)</f>
        <v>6</v>
      </c>
      <c r="AA11" s="21">
        <v>1</v>
      </c>
      <c r="AB11" s="22">
        <f>ROUND(LOG(AA11,2),0)</f>
        <v>0</v>
      </c>
      <c r="AC11" s="22">
        <f>2^AB11</f>
        <v>1</v>
      </c>
      <c r="AD11" s="22">
        <f>2^(AB11-1)</f>
        <v>0.5</v>
      </c>
      <c r="AE11" s="23">
        <f>ROUNDUP(Y11*(Z11-AB11+(AC11-AA11)/(AD11)),0)</f>
        <v>366</v>
      </c>
      <c r="AF11" s="14">
        <f>ROUNDUP(AE11*5,0)</f>
        <v>1830</v>
      </c>
    </row>
    <row r="12" spans="2:35" x14ac:dyDescent="0.25">
      <c r="B12" s="111"/>
      <c r="C12" s="118">
        <v>10</v>
      </c>
      <c r="D12" s="25">
        <f t="shared" si="1"/>
        <v>12</v>
      </c>
      <c r="E12" s="25">
        <f>ROUNDUP(ROUNDUP($T$25*(LOG($T$25,2))/10,0)*($C$2/$T$25)*(ROUNDUP(LOG($C$2,2),0)-ROUNDUP(LOG($C12,2),0)+(2^ROUNDUP(LOG($C12,2),0)-$C12)/2^(ROUNDUP(LOG($C12,2),0)-1)),0)+1</f>
        <v>11</v>
      </c>
      <c r="F12" s="146">
        <f>IF(OR(E12&lt;=0,$C12&gt;$C$2),0,ROUNDUP((ROUNDUP($T$25*(LOG($T$25/$C$3,2))/10,0)*($C$2/$T$25)*(LOG($C$2/$C12,2)))*(1+0.1*$B$2),0)+1)</f>
        <v>13</v>
      </c>
      <c r="G12" s="146">
        <f t="shared" si="2"/>
        <v>0</v>
      </c>
      <c r="H12" s="146">
        <f t="shared" si="3"/>
        <v>6</v>
      </c>
      <c r="I12" s="161">
        <f t="shared" si="4"/>
        <v>33</v>
      </c>
      <c r="J12" s="161">
        <f t="shared" si="5"/>
        <v>0</v>
      </c>
      <c r="K12" s="163">
        <f t="shared" si="6"/>
        <v>0</v>
      </c>
      <c r="L12" s="146">
        <f t="shared" si="7"/>
        <v>13</v>
      </c>
      <c r="M12" s="146">
        <f>IF($C$2&lt;=$C$32,IF($C12&lt;=$C$10,ROUNDUP($F12*$R$6*$R$12*$R$13,0)+$F$3,0),0)</f>
        <v>0</v>
      </c>
      <c r="N12" s="147">
        <f t="shared" si="8"/>
        <v>0</v>
      </c>
      <c r="O12" s="148">
        <f>IF($C$2&gt;$C$32,IF($C12&lt;=$C$18,ROUNDUP($F12*$R$7*$R$12*$R$13,0)+$F$3,0),0)</f>
        <v>0</v>
      </c>
      <c r="Q12" s="113" t="s">
        <v>128</v>
      </c>
      <c r="R12" s="142">
        <v>1.5</v>
      </c>
      <c r="S12" s="145"/>
      <c r="W12" s="24" t="s">
        <v>52</v>
      </c>
      <c r="X12" s="96">
        <v>1</v>
      </c>
      <c r="Y12" s="8">
        <v>35</v>
      </c>
      <c r="Z12" s="9">
        <f t="shared" ref="Z12:Z16" si="9">ROUNDUP(LOG(Y12,2),0)</f>
        <v>6</v>
      </c>
      <c r="AA12" s="10">
        <v>1</v>
      </c>
      <c r="AB12" s="25">
        <f t="shared" ref="AB12:AB59" si="10">ROUND(LOG(AA12,2),0)</f>
        <v>0</v>
      </c>
      <c r="AC12" s="25">
        <f t="shared" ref="AC12:AC59" si="11">2^AB12</f>
        <v>1</v>
      </c>
      <c r="AD12" s="25">
        <f t="shared" ref="AD12:AD59" si="12">2^(AB12-1)</f>
        <v>0.5</v>
      </c>
      <c r="AE12" s="26">
        <f>ROUNDUP(Y12*(Z12-AB12+(AC12-AA12)/(AD12)),0)</f>
        <v>210</v>
      </c>
      <c r="AF12" s="15">
        <f t="shared" ref="AF12:AF16" si="13">ROUNDUP(AE12*5,0)</f>
        <v>1050</v>
      </c>
    </row>
    <row r="13" spans="2:35" ht="15.75" thickBot="1" x14ac:dyDescent="0.3">
      <c r="B13" s="111"/>
      <c r="C13" s="118">
        <v>11</v>
      </c>
      <c r="D13" s="25">
        <f t="shared" si="1"/>
        <v>10</v>
      </c>
      <c r="E13" s="25">
        <f>ROUNDUP(ROUNDUP($T$25*(LOG($T$25,2))/10,0)*($C$2/$T$25)*(ROUNDUP(LOG($C$2,2),0)-ROUNDUP(LOG($C13,2),0)+(2^ROUNDUP(LOG($C13,2),0)-$C13)/2^(ROUNDUP(LOG($C13,2),0)-1)),0)+1</f>
        <v>10</v>
      </c>
      <c r="F13" s="146">
        <f>IF(OR(E13&lt;=0,$C13&gt;$C$2),0,ROUNDUP((ROUNDUP($T$25*(LOG($T$25/$C$3,2))/10,0)*($C$2/$T$25)*(LOG($C$2/$C13,2)))*(1+0.1*$B$2),0)+1)</f>
        <v>11</v>
      </c>
      <c r="G13" s="146">
        <f t="shared" si="2"/>
        <v>0</v>
      </c>
      <c r="H13" s="146">
        <f t="shared" si="3"/>
        <v>5</v>
      </c>
      <c r="I13" s="161">
        <f t="shared" si="4"/>
        <v>28</v>
      </c>
      <c r="J13" s="161">
        <f t="shared" si="5"/>
        <v>0</v>
      </c>
      <c r="K13" s="163">
        <f t="shared" si="6"/>
        <v>0</v>
      </c>
      <c r="L13" s="146">
        <f t="shared" si="7"/>
        <v>11</v>
      </c>
      <c r="M13" s="146">
        <f>IF($C$2&lt;=$C$32,IF($C13&lt;=$C$10,ROUNDUP($F13*$R$6*$R$12*$R$13,0)+$F$3,0),0)</f>
        <v>0</v>
      </c>
      <c r="N13" s="147">
        <f t="shared" si="8"/>
        <v>0</v>
      </c>
      <c r="O13" s="148">
        <f>IF($C$2&gt;$C$32,IF($C13&lt;=$C$18,ROUNDUP($F13*$R$7*$R$12*$R$13,0)+$F$3,0),0)</f>
        <v>0</v>
      </c>
      <c r="Q13" s="114" t="s">
        <v>130</v>
      </c>
      <c r="R13" s="143">
        <v>3</v>
      </c>
      <c r="S13" s="145"/>
      <c r="W13" s="24" t="s">
        <v>53</v>
      </c>
      <c r="X13" s="96">
        <v>1</v>
      </c>
      <c r="Y13" s="8" t="s">
        <v>97</v>
      </c>
      <c r="Z13" s="9" t="s">
        <v>97</v>
      </c>
      <c r="AA13" s="10">
        <v>1</v>
      </c>
      <c r="AB13" s="25">
        <f t="shared" si="10"/>
        <v>0</v>
      </c>
      <c r="AC13" s="25">
        <f t="shared" si="11"/>
        <v>1</v>
      </c>
      <c r="AD13" s="25">
        <f t="shared" si="12"/>
        <v>0.5</v>
      </c>
      <c r="AE13" s="26">
        <v>0</v>
      </c>
      <c r="AF13" s="15">
        <f t="shared" si="13"/>
        <v>0</v>
      </c>
    </row>
    <row r="14" spans="2:35" ht="15.75" thickBot="1" x14ac:dyDescent="0.3">
      <c r="B14" s="149"/>
      <c r="C14" s="118">
        <v>12</v>
      </c>
      <c r="D14" s="25">
        <f t="shared" si="1"/>
        <v>8</v>
      </c>
      <c r="E14" s="25">
        <f>ROUNDUP(ROUNDUP($T$25*(LOG($T$25,2))/10,0)*($C$2/$T$25)*(ROUNDUP(LOG($C$2,2),0)-ROUNDUP(LOG($C14,2),0)+(2^ROUNDUP(LOG($C14,2),0)-$C14)/2^(ROUNDUP(LOG($C14,2),0)-1)),0)+1</f>
        <v>8</v>
      </c>
      <c r="F14" s="146">
        <f>IF(OR(E14&lt;=0,$C14&gt;$C$2),0,ROUNDUP((ROUNDUP($T$25*(LOG($T$25/$C$3,2))/10,0)*($C$2/$T$25)*(LOG($C$2/$C14,2)))*(1+0.1*$B$2),0)+1)</f>
        <v>9</v>
      </c>
      <c r="G14" s="146">
        <f t="shared" si="2"/>
        <v>0</v>
      </c>
      <c r="H14" s="146">
        <f t="shared" si="3"/>
        <v>4</v>
      </c>
      <c r="I14" s="161">
        <f t="shared" si="4"/>
        <v>23</v>
      </c>
      <c r="J14" s="161">
        <f t="shared" si="5"/>
        <v>0</v>
      </c>
      <c r="K14" s="163">
        <f t="shared" si="6"/>
        <v>0</v>
      </c>
      <c r="L14" s="146">
        <f t="shared" si="7"/>
        <v>9</v>
      </c>
      <c r="M14" s="146">
        <f>IF($C$2&lt;=$C$32,IF($C14&lt;=$C$10,ROUNDUP($F14*$R$6*$R$12*$R$13,0)+$F$3,0),0)</f>
        <v>0</v>
      </c>
      <c r="N14" s="147">
        <f t="shared" si="8"/>
        <v>0</v>
      </c>
      <c r="O14" s="148">
        <f>IF($C$2&gt;$C$32,IF($C14&lt;=$C$18,ROUNDUP($F14*$R$7*$R$12*$R$13,0)+$F$3,0),0)</f>
        <v>0</v>
      </c>
      <c r="Q14" s="119" t="s">
        <v>135</v>
      </c>
      <c r="R14" s="144">
        <f>R4*R12*R7</f>
        <v>2.4000000000000004</v>
      </c>
      <c r="S14" s="145"/>
      <c r="W14" s="24" t="s">
        <v>47</v>
      </c>
      <c r="X14" s="96">
        <v>1</v>
      </c>
      <c r="Y14" s="8">
        <v>29</v>
      </c>
      <c r="Z14" s="9">
        <f t="shared" si="9"/>
        <v>5</v>
      </c>
      <c r="AA14" s="10">
        <v>1</v>
      </c>
      <c r="AB14" s="25">
        <f t="shared" si="10"/>
        <v>0</v>
      </c>
      <c r="AC14" s="25">
        <f t="shared" si="11"/>
        <v>1</v>
      </c>
      <c r="AD14" s="25">
        <f t="shared" si="12"/>
        <v>0.5</v>
      </c>
      <c r="AE14" s="26">
        <f t="shared" ref="AE14:AE16" si="14">ROUNDUP(Y14*(Z14-AB14+(AC14-AA14)/(AD14)),0)</f>
        <v>145</v>
      </c>
      <c r="AF14" s="15">
        <f t="shared" si="13"/>
        <v>725</v>
      </c>
    </row>
    <row r="15" spans="2:35" x14ac:dyDescent="0.25">
      <c r="B15" s="149"/>
      <c r="C15" s="118">
        <v>13</v>
      </c>
      <c r="D15" s="25">
        <f t="shared" si="1"/>
        <v>6</v>
      </c>
      <c r="E15" s="25">
        <f>ROUNDUP(ROUNDUP($T$25*(LOG($T$25,2))/10,0)*($C$2/$T$25)*(ROUNDUP(LOG($C$2,2),0)-ROUNDUP(LOG($C15,2),0)+(2^ROUNDUP(LOG($C15,2),0)-$C15)/2^(ROUNDUP(LOG($C15,2),0)-1)),0)+1</f>
        <v>6</v>
      </c>
      <c r="F15" s="146">
        <f>IF(OR(E15&lt;=0,$C15&gt;$C$2),0,ROUNDUP((ROUNDUP($T$25*(LOG($T$25/$C$3,2))/10,0)*($C$2/$T$25)*(LOG($C$2/$C15,2)))*(1+0.1*$B$2),0)+1)</f>
        <v>7</v>
      </c>
      <c r="G15" s="146">
        <f t="shared" si="2"/>
        <v>0</v>
      </c>
      <c r="H15" s="146">
        <f t="shared" si="3"/>
        <v>3</v>
      </c>
      <c r="I15" s="161">
        <f t="shared" si="4"/>
        <v>18</v>
      </c>
      <c r="J15" s="161">
        <f t="shared" si="5"/>
        <v>0</v>
      </c>
      <c r="K15" s="163">
        <f t="shared" si="6"/>
        <v>0</v>
      </c>
      <c r="L15" s="146">
        <f t="shared" si="7"/>
        <v>7</v>
      </c>
      <c r="M15" s="146">
        <f>IF($C$2&lt;=$C$32,IF($C15&lt;=$C$10,ROUNDUP($F15*$R$6*$R$12*$R$13,0)+$F$3,0),0)</f>
        <v>0</v>
      </c>
      <c r="N15" s="147">
        <f t="shared" si="8"/>
        <v>0</v>
      </c>
      <c r="O15" s="148">
        <f>IF($C$2&gt;$C$32,IF($C15&lt;=$C$18,ROUNDUP($F15*$R$7*$R$12*$R$13,0)+$F$3,0),0)</f>
        <v>0</v>
      </c>
      <c r="W15" s="24" t="s">
        <v>37</v>
      </c>
      <c r="X15" s="96">
        <v>1</v>
      </c>
      <c r="Y15" s="8">
        <v>37</v>
      </c>
      <c r="Z15" s="9">
        <f t="shared" si="9"/>
        <v>6</v>
      </c>
      <c r="AA15" s="10">
        <v>1</v>
      </c>
      <c r="AB15" s="25">
        <f t="shared" si="10"/>
        <v>0</v>
      </c>
      <c r="AC15" s="25">
        <f t="shared" si="11"/>
        <v>1</v>
      </c>
      <c r="AD15" s="25">
        <f t="shared" si="12"/>
        <v>0.5</v>
      </c>
      <c r="AE15" s="26">
        <f t="shared" si="14"/>
        <v>222</v>
      </c>
      <c r="AF15" s="15">
        <f t="shared" si="13"/>
        <v>1110</v>
      </c>
    </row>
    <row r="16" spans="2:35" ht="15.75" thickBot="1" x14ac:dyDescent="0.3">
      <c r="B16" s="149"/>
      <c r="C16" s="118">
        <v>14</v>
      </c>
      <c r="D16" s="25">
        <f t="shared" si="1"/>
        <v>4</v>
      </c>
      <c r="E16" s="25">
        <f>ROUNDUP(ROUNDUP($T$25*(LOG($T$25,2))/10,0)*($C$2/$T$25)*(ROUNDUP(LOG($C$2,2),0)-ROUNDUP(LOG($C16,2),0)+(2^ROUNDUP(LOG($C16,2),0)-$C16)/2^(ROUNDUP(LOG($C16,2),0)-1)),0)+1</f>
        <v>5</v>
      </c>
      <c r="F16" s="146">
        <f>IF(OR(E16&lt;=0,$C16&gt;$C$2),0,ROUNDUP((ROUNDUP($T$25*(LOG($T$25/$C$3,2))/10,0)*($C$2/$T$25)*(LOG($C$2/$C16,2)))*(1+0.1*$B$2),0)+1)</f>
        <v>5</v>
      </c>
      <c r="G16" s="146">
        <f t="shared" si="2"/>
        <v>0</v>
      </c>
      <c r="H16" s="146">
        <f t="shared" si="3"/>
        <v>2</v>
      </c>
      <c r="I16" s="161">
        <f t="shared" si="4"/>
        <v>13</v>
      </c>
      <c r="J16" s="161">
        <f t="shared" si="5"/>
        <v>0</v>
      </c>
      <c r="K16" s="163">
        <f t="shared" si="6"/>
        <v>0</v>
      </c>
      <c r="L16" s="146">
        <f t="shared" si="7"/>
        <v>5</v>
      </c>
      <c r="M16" s="146">
        <f>IF($C$2&lt;=$C$32,IF($C16&lt;=$C$10,ROUNDUP($F16*$R$6*$R$12*$R$13,0)+$F$3,0),0)</f>
        <v>0</v>
      </c>
      <c r="N16" s="146">
        <f t="shared" si="8"/>
        <v>0</v>
      </c>
      <c r="O16" s="148">
        <f>IF($C$2&gt;$C$32,IF($C16&lt;=$C$18,ROUNDUP($F16*$R$7*$R$12*$R$13,0)+$F$3,0),0)</f>
        <v>0</v>
      </c>
      <c r="W16" s="24" t="s">
        <v>35</v>
      </c>
      <c r="X16" s="96">
        <v>1</v>
      </c>
      <c r="Y16" s="8">
        <v>39</v>
      </c>
      <c r="Z16" s="9">
        <f t="shared" si="9"/>
        <v>6</v>
      </c>
      <c r="AA16" s="10">
        <v>1</v>
      </c>
      <c r="AB16" s="25">
        <f t="shared" si="10"/>
        <v>0</v>
      </c>
      <c r="AC16" s="25">
        <f t="shared" si="11"/>
        <v>1</v>
      </c>
      <c r="AD16" s="25">
        <f t="shared" si="12"/>
        <v>0.5</v>
      </c>
      <c r="AE16" s="26">
        <f t="shared" si="14"/>
        <v>234</v>
      </c>
      <c r="AF16" s="15">
        <f t="shared" si="13"/>
        <v>1170</v>
      </c>
    </row>
    <row r="17" spans="2:32" s="4" customFormat="1" ht="15.75" thickBot="1" x14ac:dyDescent="0.3">
      <c r="B17" s="149"/>
      <c r="C17" s="118">
        <v>15</v>
      </c>
      <c r="D17" s="25">
        <f t="shared" si="1"/>
        <v>2</v>
      </c>
      <c r="E17" s="25">
        <f>ROUNDUP(ROUNDUP($T$25*(LOG($T$25,2))/10,0)*($C$2/$T$25)*(ROUNDUP(LOG($C$2,2),0)-ROUNDUP(LOG($C17,2),0)+(2^ROUNDUP(LOG($C17,2),0)-$C17)/2^(ROUNDUP(LOG($C17,2),0)-1)),0)+1</f>
        <v>3</v>
      </c>
      <c r="F17" s="146">
        <f>IF(OR(E17&lt;=0,$C17&gt;$C$2),0,ROUNDUP((ROUNDUP($T$25*(LOG($T$25/$C$3,2))/10,0)*($C$2/$T$25)*(LOG($C$2/$C17,2)))*(1+0.1*$B$2),0)+1)</f>
        <v>3</v>
      </c>
      <c r="G17" s="146">
        <f t="shared" si="2"/>
        <v>0</v>
      </c>
      <c r="H17" s="146">
        <f t="shared" si="3"/>
        <v>2</v>
      </c>
      <c r="I17" s="161">
        <f t="shared" si="4"/>
        <v>9</v>
      </c>
      <c r="J17" s="161">
        <f t="shared" si="5"/>
        <v>0</v>
      </c>
      <c r="K17" s="163">
        <f t="shared" si="6"/>
        <v>0</v>
      </c>
      <c r="L17" s="146">
        <f t="shared" si="7"/>
        <v>3</v>
      </c>
      <c r="M17" s="146">
        <f>IF($C$2&lt;=$C$32,IF($C17&lt;=$C$10,ROUNDUP($F17*$R$6*$R$12*$R$13,0)+$F$3,0),0)</f>
        <v>0</v>
      </c>
      <c r="N17" s="146">
        <f t="shared" si="8"/>
        <v>0</v>
      </c>
      <c r="O17" s="148">
        <f>IF($C$2&gt;$C$32,IF($C17&lt;=$C$18,ROUNDUP($F17*$R$7*$R$12*$R$13,0)+$F$3,0),0)</f>
        <v>0</v>
      </c>
      <c r="Q17" s="110"/>
      <c r="R17" s="22" t="s">
        <v>102</v>
      </c>
      <c r="S17" s="22" t="s">
        <v>103</v>
      </c>
      <c r="T17" s="115" t="s">
        <v>104</v>
      </c>
      <c r="U17" s="124" t="s">
        <v>146</v>
      </c>
      <c r="W17" s="27"/>
      <c r="X17" s="29"/>
      <c r="Y17" s="28"/>
      <c r="Z17" s="29"/>
      <c r="AA17" s="30"/>
      <c r="AB17" s="31"/>
      <c r="AC17" s="31"/>
      <c r="AD17" s="31"/>
      <c r="AE17" s="32"/>
      <c r="AF17" s="17"/>
    </row>
    <row r="18" spans="2:32" x14ac:dyDescent="0.25">
      <c r="B18" s="149"/>
      <c r="C18" s="118">
        <v>16</v>
      </c>
      <c r="D18" s="25">
        <f t="shared" si="1"/>
        <v>0</v>
      </c>
      <c r="E18" s="25">
        <f>ROUNDUP(ROUNDUP($T$25*(LOG($T$25,2))/10,0)*($C$2/$T$25)*(ROUNDUP(LOG($C$2,2),0)-ROUNDUP(LOG($C18,2),0)+(2^ROUNDUP(LOG($C18,2),0)-$C18)/2^(ROUNDUP(LOG($C18,2),0)-1)),0)+1</f>
        <v>1</v>
      </c>
      <c r="F18" s="146">
        <f>IF(OR(E18&lt;=0,$C18&gt;$C$2),0,ROUNDUP((ROUNDUP($T$25*(LOG($T$25/$C$3,2))/10,0)*($C$2/$T$25)*(LOG($C$2/$C18,2)))*(1+0.1*$B$2),0)+1)</f>
        <v>1</v>
      </c>
      <c r="G18" s="146">
        <f t="shared" si="2"/>
        <v>0</v>
      </c>
      <c r="H18" s="146">
        <f t="shared" si="3"/>
        <v>1</v>
      </c>
      <c r="I18" s="162">
        <f t="shared" si="4"/>
        <v>4</v>
      </c>
      <c r="J18" s="161">
        <f t="shared" si="5"/>
        <v>0</v>
      </c>
      <c r="K18" s="163">
        <f t="shared" si="6"/>
        <v>0</v>
      </c>
      <c r="L18" s="146">
        <f t="shared" si="7"/>
        <v>1</v>
      </c>
      <c r="M18" s="146">
        <f>IF($C$2&lt;=$C$32,IF($C18&lt;=$C$10,ROUNDUP($F18*$R$6*$R$12*$R$13,0)+$F$3,0),0)</f>
        <v>0</v>
      </c>
      <c r="N18" s="146">
        <f t="shared" si="8"/>
        <v>0</v>
      </c>
      <c r="O18" s="148">
        <f>IF($C$2&gt;$C$32,IF($C18&lt;=$C$18,ROUNDUP($F18*$R$7*$R$12*$R$13,0)+$F$3,0),0)</f>
        <v>0</v>
      </c>
      <c r="Q18" s="111" t="s">
        <v>10</v>
      </c>
      <c r="R18" s="25">
        <v>62</v>
      </c>
      <c r="S18" s="25">
        <v>37</v>
      </c>
      <c r="T18" s="116">
        <f>R18+S18</f>
        <v>99</v>
      </c>
      <c r="U18" s="125">
        <f>ROUNDUP((ROUNDUP($T18*(LOG($T18/$C$3,2))/10,0)*($T18/$T18)*(LOG($T18/$C$3,2))),0)</f>
        <v>438</v>
      </c>
      <c r="W18" s="18" t="s">
        <v>92</v>
      </c>
      <c r="X18" s="95">
        <v>3</v>
      </c>
      <c r="Y18" s="19" t="s">
        <v>97</v>
      </c>
      <c r="Z18" s="20" t="s">
        <v>97</v>
      </c>
      <c r="AA18" s="21">
        <v>1</v>
      </c>
      <c r="AB18" s="22">
        <f t="shared" si="10"/>
        <v>0</v>
      </c>
      <c r="AC18" s="22">
        <f t="shared" si="11"/>
        <v>1</v>
      </c>
      <c r="AD18" s="22">
        <f t="shared" si="12"/>
        <v>0.5</v>
      </c>
      <c r="AE18" s="23">
        <v>0</v>
      </c>
      <c r="AF18" s="14">
        <f>AE18*5</f>
        <v>0</v>
      </c>
    </row>
    <row r="19" spans="2:32" ht="15.75" customHeight="1" x14ac:dyDescent="0.25">
      <c r="B19" s="149"/>
      <c r="C19" s="118">
        <v>17</v>
      </c>
      <c r="D19" s="25">
        <f t="shared" si="1"/>
        <v>0</v>
      </c>
      <c r="E19" s="25">
        <f>ROUNDUP(ROUNDUP($T$25*(LOG($T$25,2))/10,0)*($C$2/$T$25)*(ROUNDUP(LOG($C$2,2),0)-ROUNDUP(LOG($C19,2),0)+(2^ROUNDUP(LOG($C19,2),0)-$C19)/2^(ROUNDUP(LOG($C19,2),0)-1)),0)+1</f>
        <v>0</v>
      </c>
      <c r="F19" s="146">
        <f>IF(OR(E19&lt;=0,$C19&gt;$C$2),0,ROUNDUP((ROUNDUP($T$25*(LOG($T$25/$C$3,2))/10,0)*($C$2/$T$25)*(LOG($C$2/$C19,2)))*(1+0.1*$B$2),0)+1)</f>
        <v>0</v>
      </c>
      <c r="G19" s="146">
        <f t="shared" si="2"/>
        <v>0</v>
      </c>
      <c r="H19" s="146">
        <f t="shared" si="3"/>
        <v>0</v>
      </c>
      <c r="I19" s="146">
        <f t="shared" si="4"/>
        <v>0</v>
      </c>
      <c r="J19" s="161">
        <f t="shared" si="5"/>
        <v>0</v>
      </c>
      <c r="K19" s="163">
        <f t="shared" si="6"/>
        <v>0</v>
      </c>
      <c r="L19" s="146">
        <f t="shared" si="7"/>
        <v>0</v>
      </c>
      <c r="M19" s="146">
        <f>IF($C$2&lt;=$C$32,IF($C19&lt;=$C$10,ROUNDUP($F19*$R$6*$R$12*$R$13,0)+$F$3,0),0)</f>
        <v>0</v>
      </c>
      <c r="N19" s="146">
        <f t="shared" si="8"/>
        <v>0</v>
      </c>
      <c r="O19" s="148">
        <f>IF($C$2&gt;$C$32,IF($C19&lt;=$C$18,ROUNDUP($F19*$R$7*$R$12*$R$13,0)+$F$3,0),0)</f>
        <v>0</v>
      </c>
      <c r="Q19" s="111" t="s">
        <v>11</v>
      </c>
      <c r="R19" s="25">
        <v>113</v>
      </c>
      <c r="S19" s="25">
        <v>50</v>
      </c>
      <c r="T19" s="116">
        <f t="shared" ref="T19:T24" si="15">R19+S19</f>
        <v>163</v>
      </c>
      <c r="U19" s="125">
        <f>ROUNDUP((ROUNDUP($T19*(LOG($T19/$C$3,2))/10,0)*($T19/$T19)*(LOG($T19/$C$3,2))),0)</f>
        <v>882</v>
      </c>
      <c r="W19" s="24" t="s">
        <v>54</v>
      </c>
      <c r="X19" s="96">
        <v>3</v>
      </c>
      <c r="Y19" s="8">
        <v>10</v>
      </c>
      <c r="Z19" s="9">
        <f t="shared" ref="Z19:Z21" si="16">ROUNDUP(LOG(Y19,2),0)</f>
        <v>4</v>
      </c>
      <c r="AA19" s="10">
        <v>1</v>
      </c>
      <c r="AB19" s="25">
        <f t="shared" si="10"/>
        <v>0</v>
      </c>
      <c r="AC19" s="25">
        <f t="shared" si="11"/>
        <v>1</v>
      </c>
      <c r="AD19" s="25">
        <f t="shared" si="12"/>
        <v>0.5</v>
      </c>
      <c r="AE19" s="26">
        <f>ROUNDUP(Y19*(Z19-AB19+(AC19-AA19)/(AD19)),0)</f>
        <v>40</v>
      </c>
      <c r="AF19" s="15">
        <f>AE19*5</f>
        <v>200</v>
      </c>
    </row>
    <row r="20" spans="2:32" x14ac:dyDescent="0.25">
      <c r="B20" s="149"/>
      <c r="C20" s="118">
        <v>18</v>
      </c>
      <c r="D20" s="25">
        <f t="shared" si="1"/>
        <v>0</v>
      </c>
      <c r="E20" s="25">
        <f>ROUNDUP(ROUNDUP($T$25*(LOG($T$25,2))/10,0)*($C$2/$T$25)*(ROUNDUP(LOG($C$2,2),0)-ROUNDUP(LOG($C20,2),0)+(2^ROUNDUP(LOG($C20,2),0)-$C20)/2^(ROUNDUP(LOG($C20,2),0)-1)),0)+1</f>
        <v>-1</v>
      </c>
      <c r="F20" s="146">
        <f>IF(OR(E20&lt;=0,$C20&gt;$C$2),0,ROUNDUP((ROUNDUP($T$25*(LOG($T$25/$C$3,2))/10,0)*($C$2/$T$25)*(LOG($C$2/$C20,2)))*(1+0.1*$B$2),0)+1)</f>
        <v>0</v>
      </c>
      <c r="G20" s="146">
        <f t="shared" si="2"/>
        <v>0</v>
      </c>
      <c r="H20" s="146">
        <f t="shared" si="3"/>
        <v>0</v>
      </c>
      <c r="I20" s="146">
        <f t="shared" si="4"/>
        <v>0</v>
      </c>
      <c r="J20" s="161">
        <f t="shared" si="5"/>
        <v>0</v>
      </c>
      <c r="K20" s="163">
        <f t="shared" si="6"/>
        <v>0</v>
      </c>
      <c r="L20" s="146">
        <f t="shared" si="7"/>
        <v>0</v>
      </c>
      <c r="M20" s="146">
        <f>IF($C$2&lt;=$C$32,IF($C20&lt;=$C$10,ROUNDUP($F20*$R$6*$R$12*$R$13,0)+$F$3,0),0)</f>
        <v>0</v>
      </c>
      <c r="N20" s="146">
        <f t="shared" si="8"/>
        <v>0</v>
      </c>
      <c r="O20" s="148">
        <f>IF($C$2&gt;$C$32,IF($C20&lt;=$C$18,ROUNDUP($F20*$R$7*$R$12*$R$13,0)+$F$3,0),0)</f>
        <v>0</v>
      </c>
      <c r="Q20" s="111" t="s">
        <v>12</v>
      </c>
      <c r="R20" s="25">
        <v>7</v>
      </c>
      <c r="S20" s="25">
        <v>4</v>
      </c>
      <c r="T20" s="116">
        <f t="shared" si="15"/>
        <v>11</v>
      </c>
      <c r="U20" s="125">
        <f>ROUNDUP((ROUNDUP($T20*(LOG($T20/$C$3,2))/10,0)*($T20/$T20)*(LOG($T20/$C$3,2))),0)</f>
        <v>14</v>
      </c>
      <c r="W20" s="24" t="s">
        <v>51</v>
      </c>
      <c r="X20" s="96">
        <v>3</v>
      </c>
      <c r="Y20" s="8">
        <v>11</v>
      </c>
      <c r="Z20" s="9">
        <f t="shared" si="16"/>
        <v>4</v>
      </c>
      <c r="AA20" s="10">
        <v>1</v>
      </c>
      <c r="AB20" s="25">
        <f t="shared" si="10"/>
        <v>0</v>
      </c>
      <c r="AC20" s="25">
        <f t="shared" si="11"/>
        <v>1</v>
      </c>
      <c r="AD20" s="25">
        <f t="shared" si="12"/>
        <v>0.5</v>
      </c>
      <c r="AE20" s="26">
        <f t="shared" ref="AE20:AE21" si="17">ROUNDUP(Y20*(Z20-AB20+(AC20-AA20)/(AD20)),0)</f>
        <v>44</v>
      </c>
      <c r="AF20" s="15">
        <f>AE20*5</f>
        <v>220</v>
      </c>
    </row>
    <row r="21" spans="2:32" x14ac:dyDescent="0.25">
      <c r="B21" s="149"/>
      <c r="C21" s="118">
        <v>19</v>
      </c>
      <c r="D21" s="25">
        <f t="shared" si="1"/>
        <v>0</v>
      </c>
      <c r="E21" s="25">
        <f>ROUNDUP(ROUNDUP($T$25*(LOG($T$25,2))/10,0)*($C$2/$T$25)*(ROUNDUP(LOG($C$2,2),0)-ROUNDUP(LOG($C21,2),0)+(2^ROUNDUP(LOG($C21,2),0)-$C21)/2^(ROUNDUP(LOG($C21,2),0)-1)),0)+1</f>
        <v>-2</v>
      </c>
      <c r="F21" s="146">
        <f>IF(OR(E21&lt;=0,$C21&gt;$C$2),0,ROUNDUP((ROUNDUP($T$25*(LOG($T$25/$C$3,2))/10,0)*($C$2/$T$25)*(LOG($C$2/$C21,2)))*(1+0.1*$B$2),0)+1)</f>
        <v>0</v>
      </c>
      <c r="G21" s="146">
        <f t="shared" si="2"/>
        <v>0</v>
      </c>
      <c r="H21" s="146">
        <f t="shared" si="3"/>
        <v>0</v>
      </c>
      <c r="I21" s="146">
        <f t="shared" si="4"/>
        <v>0</v>
      </c>
      <c r="J21" s="161">
        <f t="shared" si="5"/>
        <v>0</v>
      </c>
      <c r="K21" s="163">
        <f t="shared" si="6"/>
        <v>0</v>
      </c>
      <c r="L21" s="146">
        <f t="shared" si="7"/>
        <v>0</v>
      </c>
      <c r="M21" s="146">
        <f>IF($C$2&lt;=$C$32,IF($C21&lt;=$C$10,ROUNDUP($F21*$R$6*$R$12*$R$13,0)+$F$3,0),0)</f>
        <v>0</v>
      </c>
      <c r="N21" s="146">
        <f t="shared" si="8"/>
        <v>0</v>
      </c>
      <c r="O21" s="148">
        <f>IF($C$2&gt;$C$32,IF($C21&lt;=$C$18,ROUNDUP($F21*$R$7*$R$12*$R$13,0)+$F$3,0),0)</f>
        <v>0</v>
      </c>
      <c r="Q21" s="111" t="s">
        <v>13</v>
      </c>
      <c r="R21" s="25">
        <v>5</v>
      </c>
      <c r="S21" s="25">
        <v>4</v>
      </c>
      <c r="T21" s="116">
        <f t="shared" si="15"/>
        <v>9</v>
      </c>
      <c r="U21" s="125">
        <f>ROUNDUP((ROUNDUP($T21*(LOG($T21/$C$3,2))/10,0)*($T21/$T21)*(LOG($T21/$C$3,2))),0)</f>
        <v>10</v>
      </c>
      <c r="W21" s="24" t="s">
        <v>46</v>
      </c>
      <c r="X21" s="96">
        <v>3</v>
      </c>
      <c r="Y21" s="8">
        <v>8</v>
      </c>
      <c r="Z21" s="9">
        <f t="shared" si="16"/>
        <v>3</v>
      </c>
      <c r="AA21" s="10">
        <v>1</v>
      </c>
      <c r="AB21" s="25">
        <f t="shared" si="10"/>
        <v>0</v>
      </c>
      <c r="AC21" s="25">
        <f t="shared" si="11"/>
        <v>1</v>
      </c>
      <c r="AD21" s="25">
        <f t="shared" si="12"/>
        <v>0.5</v>
      </c>
      <c r="AE21" s="26">
        <f t="shared" si="17"/>
        <v>24</v>
      </c>
      <c r="AF21" s="15">
        <f>AE21*5</f>
        <v>120</v>
      </c>
    </row>
    <row r="22" spans="2:32" s="4" customFormat="1" ht="15.75" thickBot="1" x14ac:dyDescent="0.3">
      <c r="B22" s="149"/>
      <c r="C22" s="118">
        <v>20</v>
      </c>
      <c r="D22" s="25">
        <f t="shared" si="1"/>
        <v>0</v>
      </c>
      <c r="E22" s="25">
        <f>ROUNDUP(ROUNDUP($T$25*(LOG($T$25,2))/10,0)*($C$2/$T$25)*(ROUNDUP(LOG($C$2,2),0)-ROUNDUP(LOG($C22,2),0)+(2^ROUNDUP(LOG($C22,2),0)-$C22)/2^(ROUNDUP(LOG($C22,2),0)-1)),0)+1</f>
        <v>-3</v>
      </c>
      <c r="F22" s="146">
        <f>IF(OR(E22&lt;=0,$C22&gt;$C$2),0,ROUNDUP((ROUNDUP($T$25*(LOG($T$25/$C$3,2))/10,0)*($C$2/$T$25)*(LOG($C$2/$C22,2)))*(1+0.1*$B$2),0)+1)</f>
        <v>0</v>
      </c>
      <c r="G22" s="146">
        <f t="shared" si="2"/>
        <v>0</v>
      </c>
      <c r="H22" s="146">
        <f t="shared" si="3"/>
        <v>0</v>
      </c>
      <c r="I22" s="146">
        <f t="shared" si="4"/>
        <v>0</v>
      </c>
      <c r="J22" s="161">
        <f t="shared" si="5"/>
        <v>0</v>
      </c>
      <c r="K22" s="163">
        <f t="shared" si="6"/>
        <v>0</v>
      </c>
      <c r="L22" s="146">
        <f t="shared" si="7"/>
        <v>0</v>
      </c>
      <c r="M22" s="146">
        <f>IF($C$2&lt;=$C$32,IF($C22&lt;=$C$10,ROUNDUP($F22*$R$6*$R$12*$R$13,0)+$F$3,0),0)</f>
        <v>0</v>
      </c>
      <c r="N22" s="146">
        <f t="shared" si="8"/>
        <v>0</v>
      </c>
      <c r="O22" s="148">
        <f>IF($C$2&gt;$C$32,IF($C22&lt;=$C$18,ROUNDUP($F22*$R$7*$R$12*$R$13,0)+$F$3,0),0)</f>
        <v>0</v>
      </c>
      <c r="Q22" s="111" t="s">
        <v>14</v>
      </c>
      <c r="R22" s="25">
        <v>9</v>
      </c>
      <c r="S22" s="25">
        <v>6</v>
      </c>
      <c r="T22" s="116">
        <f t="shared" si="15"/>
        <v>15</v>
      </c>
      <c r="U22" s="125">
        <f>ROUNDUP((ROUNDUP($T22*(LOG($T22/$C$3,2))/10,0)*($T22/$T22)*(LOG($T22/$C$3,2))),0)</f>
        <v>24</v>
      </c>
      <c r="W22" s="27"/>
      <c r="X22" s="29"/>
      <c r="Y22" s="28"/>
      <c r="Z22" s="29"/>
      <c r="AA22" s="30"/>
      <c r="AB22" s="31"/>
      <c r="AC22" s="31"/>
      <c r="AD22" s="31"/>
      <c r="AE22" s="32"/>
      <c r="AF22" s="17"/>
    </row>
    <row r="23" spans="2:32" ht="15" customHeight="1" x14ac:dyDescent="0.25">
      <c r="B23" s="149"/>
      <c r="C23" s="118">
        <v>21</v>
      </c>
      <c r="D23" s="25">
        <f t="shared" si="1"/>
        <v>0</v>
      </c>
      <c r="E23" s="25">
        <f>ROUNDUP(ROUNDUP($T$25*(LOG($T$25,2))/10,0)*($C$2/$T$25)*(ROUNDUP(LOG($C$2,2),0)-ROUNDUP(LOG($C23,2),0)+(2^ROUNDUP(LOG($C23,2),0)-$C23)/2^(ROUNDUP(LOG($C23,2),0)-1)),0)+1</f>
        <v>-4</v>
      </c>
      <c r="F23" s="146">
        <f>IF(OR(E23&lt;=0,$C23&gt;$C$2),0,ROUNDUP((ROUNDUP($T$25*(LOG($T$25/$C$3,2))/10,0)*($C$2/$T$25)*(LOG($C$2/$C23,2)))*(1+0.1*$B$2),0)+1)</f>
        <v>0</v>
      </c>
      <c r="G23" s="146">
        <f t="shared" si="2"/>
        <v>0</v>
      </c>
      <c r="H23" s="146">
        <f t="shared" si="3"/>
        <v>0</v>
      </c>
      <c r="I23" s="146">
        <f t="shared" si="4"/>
        <v>0</v>
      </c>
      <c r="J23" s="161">
        <f t="shared" si="5"/>
        <v>0</v>
      </c>
      <c r="K23" s="163">
        <f t="shared" si="6"/>
        <v>0</v>
      </c>
      <c r="L23" s="146">
        <f t="shared" si="7"/>
        <v>0</v>
      </c>
      <c r="M23" s="146">
        <f>IF($C$2&lt;=$C$32,IF($C23&lt;=$C$10,ROUNDUP($F23*$R$6*$R$12*$R$13,0)+$F$3,0),0)</f>
        <v>0</v>
      </c>
      <c r="N23" s="146">
        <f t="shared" si="8"/>
        <v>0</v>
      </c>
      <c r="O23" s="148">
        <f>IF($C$2&gt;$C$32,IF($C23&lt;=$C$18,ROUNDUP($F23*$R$7*$R$12*$R$13,0)+$F$3,0),0)</f>
        <v>0</v>
      </c>
      <c r="Q23" s="111" t="s">
        <v>15</v>
      </c>
      <c r="R23" s="25">
        <v>10</v>
      </c>
      <c r="S23" s="25">
        <v>2</v>
      </c>
      <c r="T23" s="116">
        <f t="shared" si="15"/>
        <v>12</v>
      </c>
      <c r="U23" s="125">
        <f>ROUNDUP((ROUNDUP($T23*(LOG($T23/$C$3,2))/10,0)*($T23/$T23)*(LOG($T23/$C$3,2))),0)</f>
        <v>18</v>
      </c>
      <c r="W23" s="18" t="s">
        <v>59</v>
      </c>
      <c r="X23" s="95">
        <v>1</v>
      </c>
      <c r="Y23" s="19" t="s">
        <v>97</v>
      </c>
      <c r="Z23" s="20" t="s">
        <v>97</v>
      </c>
      <c r="AA23" s="21">
        <v>1</v>
      </c>
      <c r="AB23" s="22">
        <f t="shared" si="10"/>
        <v>0</v>
      </c>
      <c r="AC23" s="22">
        <f t="shared" si="11"/>
        <v>1</v>
      </c>
      <c r="AD23" s="22">
        <f t="shared" si="12"/>
        <v>0.5</v>
      </c>
      <c r="AE23" s="23">
        <v>0</v>
      </c>
      <c r="AF23" s="14">
        <f t="shared" ref="AF23:AF59" si="18">AE23*5</f>
        <v>0</v>
      </c>
    </row>
    <row r="24" spans="2:32" ht="15.75" thickBot="1" x14ac:dyDescent="0.3">
      <c r="B24" s="149"/>
      <c r="C24" s="118">
        <v>22</v>
      </c>
      <c r="D24" s="25">
        <f t="shared" si="1"/>
        <v>0</v>
      </c>
      <c r="E24" s="25">
        <f>ROUNDUP(ROUNDUP($T$25*(LOG($T$25,2))/10,0)*($C$2/$T$25)*(ROUNDUP(LOG($C$2,2),0)-ROUNDUP(LOG($C24,2),0)+(2^ROUNDUP(LOG($C24,2),0)-$C24)/2^(ROUNDUP(LOG($C24,2),0)-1)),0)+1</f>
        <v>-4</v>
      </c>
      <c r="F24" s="146">
        <f>IF(OR(E24&lt;=0,$C24&gt;$C$2),0,ROUNDUP((ROUNDUP($T$25*(LOG($T$25/$C$3,2))/10,0)*($C$2/$T$25)*(LOG($C$2/$C24,2)))*(1+0.1*$B$2),0)+1)</f>
        <v>0</v>
      </c>
      <c r="G24" s="146">
        <f t="shared" si="2"/>
        <v>0</v>
      </c>
      <c r="H24" s="146">
        <f t="shared" si="3"/>
        <v>0</v>
      </c>
      <c r="I24" s="146">
        <f t="shared" si="4"/>
        <v>0</v>
      </c>
      <c r="J24" s="161">
        <f t="shared" si="5"/>
        <v>0</v>
      </c>
      <c r="K24" s="163">
        <f t="shared" si="6"/>
        <v>0</v>
      </c>
      <c r="L24" s="146">
        <f t="shared" si="7"/>
        <v>0</v>
      </c>
      <c r="M24" s="146">
        <f>IF($C$2&lt;=$C$32,IF($C24&lt;=$C$10,ROUNDUP($F24*$R$6*$R$12*$R$13,0)+$F$3,0),0)</f>
        <v>0</v>
      </c>
      <c r="N24" s="146">
        <f t="shared" si="8"/>
        <v>0</v>
      </c>
      <c r="O24" s="148">
        <f>IF($C$2&gt;$C$32,IF($C24&lt;=$C$18,ROUNDUP($F24*$R$7*$R$12*$R$13,0)+$F$3,0),0)</f>
        <v>0</v>
      </c>
      <c r="Q24" s="111" t="s">
        <v>16</v>
      </c>
      <c r="R24" s="25">
        <v>2</v>
      </c>
      <c r="S24" s="25">
        <v>2</v>
      </c>
      <c r="T24" s="116">
        <f t="shared" si="15"/>
        <v>4</v>
      </c>
      <c r="U24" s="125">
        <f>ROUNDUP((ROUNDUP($T24*(LOG($T24/$C$3,2))/10,0)*($T24/$T24)*(LOG($T24/$C$3,2))),0)</f>
        <v>2</v>
      </c>
      <c r="W24" s="24" t="s">
        <v>55</v>
      </c>
      <c r="X24" s="96">
        <v>1</v>
      </c>
      <c r="Y24" s="8">
        <v>44</v>
      </c>
      <c r="Z24" s="9">
        <f t="shared" ref="Z24:Z28" si="19">ROUNDUP(LOG(Y24,2),0)</f>
        <v>6</v>
      </c>
      <c r="AA24" s="10">
        <v>1</v>
      </c>
      <c r="AB24" s="25">
        <f t="shared" si="10"/>
        <v>0</v>
      </c>
      <c r="AC24" s="25">
        <f t="shared" si="11"/>
        <v>1</v>
      </c>
      <c r="AD24" s="25">
        <f t="shared" si="12"/>
        <v>0.5</v>
      </c>
      <c r="AE24" s="26">
        <f>ROUNDUP(Y24*(Z24-AB24+(AC24-AA24)/(AD24)),0)</f>
        <v>264</v>
      </c>
      <c r="AF24" s="15">
        <f t="shared" si="18"/>
        <v>1320</v>
      </c>
    </row>
    <row r="25" spans="2:32" ht="15.75" thickBot="1" x14ac:dyDescent="0.3">
      <c r="B25" s="149"/>
      <c r="C25" s="118">
        <v>23</v>
      </c>
      <c r="D25" s="25">
        <f t="shared" si="1"/>
        <v>0</v>
      </c>
      <c r="E25" s="25">
        <f>ROUNDUP(ROUNDUP($T$25*(LOG($T$25,2))/10,0)*($C$2/$T$25)*(ROUNDUP(LOG($C$2,2),0)-ROUNDUP(LOG($C25,2),0)+(2^ROUNDUP(LOG($C25,2),0)-$C25)/2^(ROUNDUP(LOG($C25,2),0)-1)),0)+1</f>
        <v>-5</v>
      </c>
      <c r="F25" s="146">
        <f>IF(OR(E25&lt;=0,$C25&gt;$C$2),0,ROUNDUP((ROUNDUP($T$25*(LOG($T$25/$C$3,2))/10,0)*($C$2/$T$25)*(LOG($C$2/$C25,2)))*(1+0.1*$B$2),0)+1)</f>
        <v>0</v>
      </c>
      <c r="G25" s="146">
        <f t="shared" si="2"/>
        <v>0</v>
      </c>
      <c r="H25" s="146">
        <f t="shared" si="3"/>
        <v>0</v>
      </c>
      <c r="I25" s="146">
        <f t="shared" si="4"/>
        <v>0</v>
      </c>
      <c r="J25" s="161">
        <f t="shared" si="5"/>
        <v>0</v>
      </c>
      <c r="K25" s="163">
        <f t="shared" si="6"/>
        <v>0</v>
      </c>
      <c r="L25" s="146">
        <f t="shared" si="7"/>
        <v>0</v>
      </c>
      <c r="M25" s="146">
        <f>IF($C$2&lt;=$C$32,IF($C25&lt;=$C$10,ROUNDUP($F25*$R$6*$R$12*$R$13,0)+$F$3,0),0)</f>
        <v>0</v>
      </c>
      <c r="N25" s="146">
        <f t="shared" si="8"/>
        <v>0</v>
      </c>
      <c r="O25" s="148">
        <f>IF($C$2&gt;$C$32,IF($C25&lt;=$C$18,ROUNDUP($F25*$R$7*$R$12*$R$13,0)+$F$3,0),0)</f>
        <v>0</v>
      </c>
      <c r="Q25" s="120" t="s">
        <v>147</v>
      </c>
      <c r="R25" s="121"/>
      <c r="S25" s="121"/>
      <c r="T25" s="122">
        <f>SUM(T18:T24)</f>
        <v>313</v>
      </c>
      <c r="U25" s="123">
        <f>ROUNDUP((ROUNDUP($T$25*(LOG($T$25/$C3,2))/10,0)*($T$25/$T$25)*(LOG($T$25/$C3,2))),0)</f>
        <v>2156</v>
      </c>
      <c r="W25" s="24" t="s">
        <v>50</v>
      </c>
      <c r="X25" s="96">
        <v>1</v>
      </c>
      <c r="Y25" s="8">
        <v>39</v>
      </c>
      <c r="Z25" s="9">
        <f t="shared" si="19"/>
        <v>6</v>
      </c>
      <c r="AA25" s="10">
        <v>1</v>
      </c>
      <c r="AB25" s="25">
        <f t="shared" si="10"/>
        <v>0</v>
      </c>
      <c r="AC25" s="25">
        <f t="shared" si="11"/>
        <v>1</v>
      </c>
      <c r="AD25" s="25">
        <f t="shared" si="12"/>
        <v>0.5</v>
      </c>
      <c r="AE25" s="26">
        <f t="shared" ref="AE25:AE28" si="20">ROUNDUP(Y25*(Z25-AB25+(AC25-AA25)/(AD25)),0)</f>
        <v>234</v>
      </c>
      <c r="AF25" s="15">
        <f t="shared" si="18"/>
        <v>1170</v>
      </c>
    </row>
    <row r="26" spans="2:32" x14ac:dyDescent="0.25">
      <c r="B26" s="111"/>
      <c r="C26" s="118">
        <v>24</v>
      </c>
      <c r="D26" s="25">
        <f t="shared" si="1"/>
        <v>0</v>
      </c>
      <c r="E26" s="25">
        <f>ROUNDUP(ROUNDUP($T$25*(LOG($T$25,2))/10,0)*($C$2/$T$25)*(ROUNDUP(LOG($C$2,2),0)-ROUNDUP(LOG($C26,2),0)+(2^ROUNDUP(LOG($C26,2),0)-$C26)/2^(ROUNDUP(LOG($C26,2),0)-1)),0)+1</f>
        <v>-6</v>
      </c>
      <c r="F26" s="146">
        <f>IF(OR(E26&lt;=0,$C26&gt;$C$2),0,ROUNDUP((ROUNDUP($T$25*(LOG($T$25/$C$3,2))/10,0)*($C$2/$T$25)*(LOG($C$2/$C26,2)))*(1+0.1*$B$2),0)+1)</f>
        <v>0</v>
      </c>
      <c r="G26" s="146">
        <f t="shared" si="2"/>
        <v>0</v>
      </c>
      <c r="H26" s="146">
        <f t="shared" si="3"/>
        <v>0</v>
      </c>
      <c r="I26" s="146">
        <f t="shared" si="4"/>
        <v>0</v>
      </c>
      <c r="J26" s="161">
        <f t="shared" si="5"/>
        <v>0</v>
      </c>
      <c r="K26" s="163">
        <f t="shared" si="6"/>
        <v>0</v>
      </c>
      <c r="L26" s="146">
        <f t="shared" si="7"/>
        <v>0</v>
      </c>
      <c r="M26" s="146">
        <f>IF($C$2&lt;=$C$32,IF($C26&lt;=$C$10,ROUNDUP($F26*$R$6*$R$12*$R$13,0)+$F$3,0),0)</f>
        <v>0</v>
      </c>
      <c r="N26" s="146">
        <f t="shared" si="8"/>
        <v>0</v>
      </c>
      <c r="O26" s="148">
        <f>IF($C$2&gt;$C$32,IF($C26&lt;=$C$18,ROUNDUP($F26*$R$7*$R$12*$R$13,0)+$F$3,0),0)</f>
        <v>0</v>
      </c>
      <c r="W26" s="24" t="s">
        <v>45</v>
      </c>
      <c r="X26" s="96">
        <v>1</v>
      </c>
      <c r="Y26" s="8">
        <v>26</v>
      </c>
      <c r="Z26" s="9">
        <f t="shared" si="19"/>
        <v>5</v>
      </c>
      <c r="AA26" s="10">
        <v>1</v>
      </c>
      <c r="AB26" s="25">
        <f t="shared" si="10"/>
        <v>0</v>
      </c>
      <c r="AC26" s="25">
        <f t="shared" si="11"/>
        <v>1</v>
      </c>
      <c r="AD26" s="25">
        <f t="shared" si="12"/>
        <v>0.5</v>
      </c>
      <c r="AE26" s="26">
        <f t="shared" si="20"/>
        <v>130</v>
      </c>
      <c r="AF26" s="15">
        <f t="shared" si="18"/>
        <v>650</v>
      </c>
    </row>
    <row r="27" spans="2:32" ht="15.75" customHeight="1" x14ac:dyDescent="0.25">
      <c r="B27" s="111"/>
      <c r="C27" s="118">
        <v>25</v>
      </c>
      <c r="D27" s="25">
        <f t="shared" si="1"/>
        <v>0</v>
      </c>
      <c r="E27" s="25">
        <f>ROUNDUP(ROUNDUP($T$25*(LOG($T$25,2))/10,0)*($C$2/$T$25)*(ROUNDUP(LOG($C$2,2),0)-ROUNDUP(LOG($C27,2),0)+(2^ROUNDUP(LOG($C27,2),0)-$C27)/2^(ROUNDUP(LOG($C27,2),0)-1)),0)+1</f>
        <v>-7</v>
      </c>
      <c r="F27" s="146">
        <f>IF(OR(E27&lt;=0,$C27&gt;$C$2),0,ROUNDUP((ROUNDUP($T$25*(LOG($T$25/$C$3,2))/10,0)*($C$2/$T$25)*(LOG($C$2/$C27,2)))*(1+0.1*$B$2),0)+1)</f>
        <v>0</v>
      </c>
      <c r="G27" s="146">
        <f t="shared" si="2"/>
        <v>0</v>
      </c>
      <c r="H27" s="146">
        <f t="shared" si="3"/>
        <v>0</v>
      </c>
      <c r="I27" s="146">
        <f t="shared" si="4"/>
        <v>0</v>
      </c>
      <c r="J27" s="161">
        <f t="shared" si="5"/>
        <v>0</v>
      </c>
      <c r="K27" s="163">
        <f t="shared" si="6"/>
        <v>0</v>
      </c>
      <c r="L27" s="146">
        <f t="shared" si="7"/>
        <v>0</v>
      </c>
      <c r="M27" s="146">
        <f>IF($C$2&lt;=$C$32,IF($C27&lt;=$C$10,ROUNDUP($F27*$R$6*$R$12*$R$13,0)+$F$3,0),0)</f>
        <v>0</v>
      </c>
      <c r="N27" s="146">
        <f t="shared" si="8"/>
        <v>0</v>
      </c>
      <c r="O27" s="148">
        <f>IF($C$2&gt;$C$32,IF($C27&lt;=$C$18,ROUNDUP($F27*$R$7*$R$12*$R$13,0)+$F$3,0),0)</f>
        <v>0</v>
      </c>
      <c r="W27" s="24" t="s">
        <v>39</v>
      </c>
      <c r="X27" s="96">
        <v>1</v>
      </c>
      <c r="Y27" s="8">
        <v>25</v>
      </c>
      <c r="Z27" s="9">
        <f t="shared" si="19"/>
        <v>5</v>
      </c>
      <c r="AA27" s="10">
        <v>1</v>
      </c>
      <c r="AB27" s="25">
        <f t="shared" si="10"/>
        <v>0</v>
      </c>
      <c r="AC27" s="25">
        <f t="shared" si="11"/>
        <v>1</v>
      </c>
      <c r="AD27" s="25">
        <f t="shared" si="12"/>
        <v>0.5</v>
      </c>
      <c r="AE27" s="26">
        <f t="shared" si="20"/>
        <v>125</v>
      </c>
      <c r="AF27" s="15">
        <f t="shared" si="18"/>
        <v>625</v>
      </c>
    </row>
    <row r="28" spans="2:32" x14ac:dyDescent="0.25">
      <c r="B28" s="111"/>
      <c r="C28" s="118">
        <v>26</v>
      </c>
      <c r="D28" s="25">
        <f t="shared" si="1"/>
        <v>0</v>
      </c>
      <c r="E28" s="25">
        <f>ROUNDUP(ROUNDUP($T$25*(LOG($T$25,2))/10,0)*($C$2/$T$25)*(ROUNDUP(LOG($C$2,2),0)-ROUNDUP(LOG($C28,2),0)+(2^ROUNDUP(LOG($C28,2),0)-$C28)/2^(ROUNDUP(LOG($C28,2),0)-1)),0)+1</f>
        <v>-8</v>
      </c>
      <c r="F28" s="146">
        <f>IF(OR(E28&lt;=0,$C28&gt;$C$2),0,ROUNDUP((ROUNDUP($T$25*(LOG($T$25/$C$3,2))/10,0)*($C$2/$T$25)*(LOG($C$2/$C28,2)))*(1+0.1*$B$2),0)+1)</f>
        <v>0</v>
      </c>
      <c r="G28" s="146">
        <f t="shared" si="2"/>
        <v>0</v>
      </c>
      <c r="H28" s="146">
        <f t="shared" si="3"/>
        <v>0</v>
      </c>
      <c r="I28" s="146">
        <f t="shared" si="4"/>
        <v>0</v>
      </c>
      <c r="J28" s="161">
        <f t="shared" si="5"/>
        <v>0</v>
      </c>
      <c r="K28" s="163">
        <f t="shared" si="6"/>
        <v>0</v>
      </c>
      <c r="L28" s="146">
        <f t="shared" si="7"/>
        <v>0</v>
      </c>
      <c r="M28" s="146">
        <f>IF($C$2&lt;=$C$32,IF($C28&lt;=$C$10,ROUNDUP($F28*$R$6*$R$12*$R$13,0)+$F$3,0),0)</f>
        <v>0</v>
      </c>
      <c r="N28" s="146">
        <f t="shared" si="8"/>
        <v>0</v>
      </c>
      <c r="O28" s="148">
        <f>IF($C$2&gt;$C$32,IF($C28&lt;=$C$18,ROUNDUP($F28*$R$7*$R$12*$R$13,0)+$F$3,0),0)</f>
        <v>0</v>
      </c>
      <c r="W28" s="24" t="s">
        <v>34</v>
      </c>
      <c r="X28" s="96">
        <v>1</v>
      </c>
      <c r="Y28" s="8">
        <v>44</v>
      </c>
      <c r="Z28" s="9">
        <f t="shared" si="19"/>
        <v>6</v>
      </c>
      <c r="AA28" s="10">
        <v>1</v>
      </c>
      <c r="AB28" s="25">
        <f t="shared" si="10"/>
        <v>0</v>
      </c>
      <c r="AC28" s="25">
        <f t="shared" si="11"/>
        <v>1</v>
      </c>
      <c r="AD28" s="25">
        <f t="shared" si="12"/>
        <v>0.5</v>
      </c>
      <c r="AE28" s="26">
        <f t="shared" si="20"/>
        <v>264</v>
      </c>
      <c r="AF28" s="15">
        <f t="shared" si="18"/>
        <v>1320</v>
      </c>
    </row>
    <row r="29" spans="2:32" s="4" customFormat="1" ht="15.75" thickBot="1" x14ac:dyDescent="0.3">
      <c r="B29" s="111"/>
      <c r="C29" s="118">
        <v>27</v>
      </c>
      <c r="D29" s="25">
        <f t="shared" si="1"/>
        <v>0</v>
      </c>
      <c r="E29" s="25">
        <f>ROUNDUP(ROUNDUP($T$25*(LOG($T$25,2))/10,0)*($C$2/$T$25)*(ROUNDUP(LOG($C$2,2),0)-ROUNDUP(LOG($C29,2),0)+(2^ROUNDUP(LOG($C29,2),0)-$C29)/2^(ROUNDUP(LOG($C29,2),0)-1)),0)+1</f>
        <v>-9</v>
      </c>
      <c r="F29" s="146">
        <f>IF(OR(E29&lt;=0,$C29&gt;$C$2),0,ROUNDUP((ROUNDUP($T$25*(LOG($T$25/$C$3,2))/10,0)*($C$2/$T$25)*(LOG($C$2/$C29,2)))*(1+0.1*$B$2),0)+1)</f>
        <v>0</v>
      </c>
      <c r="G29" s="146">
        <f t="shared" si="2"/>
        <v>0</v>
      </c>
      <c r="H29" s="146">
        <f t="shared" si="3"/>
        <v>0</v>
      </c>
      <c r="I29" s="146">
        <f t="shared" si="4"/>
        <v>0</v>
      </c>
      <c r="J29" s="161">
        <f t="shared" si="5"/>
        <v>0</v>
      </c>
      <c r="K29" s="163">
        <f t="shared" si="6"/>
        <v>0</v>
      </c>
      <c r="L29" s="146">
        <f t="shared" si="7"/>
        <v>0</v>
      </c>
      <c r="M29" s="146">
        <f>IF($C$2&lt;=$C$32,IF($C29&lt;=$C$10,ROUNDUP($F29*$R$6*$R$12*$R$13,0)+$F$3,0),0)</f>
        <v>0</v>
      </c>
      <c r="N29" s="146">
        <f t="shared" si="8"/>
        <v>0</v>
      </c>
      <c r="O29" s="148">
        <f>IF($C$2&gt;$C$32,IF($C29&lt;=$C$18,ROUNDUP($F29*$R$7*$R$12*$R$13,0)+$F$3,0),0)</f>
        <v>0</v>
      </c>
      <c r="W29" s="27"/>
      <c r="X29" s="29"/>
      <c r="Y29" s="28"/>
      <c r="Z29" s="29"/>
      <c r="AA29" s="30"/>
      <c r="AB29" s="31"/>
      <c r="AC29" s="31"/>
      <c r="AD29" s="31"/>
      <c r="AE29" s="32"/>
      <c r="AF29" s="17"/>
    </row>
    <row r="30" spans="2:32" x14ac:dyDescent="0.25">
      <c r="B30" s="111"/>
      <c r="C30" s="118">
        <v>28</v>
      </c>
      <c r="D30" s="25">
        <f t="shared" si="1"/>
        <v>0</v>
      </c>
      <c r="E30" s="25">
        <f>ROUNDUP(ROUNDUP($T$25*(LOG($T$25,2))/10,0)*($C$2/$T$25)*(ROUNDUP(LOG($C$2,2),0)-ROUNDUP(LOG($C30,2),0)+(2^ROUNDUP(LOG($C30,2),0)-$C30)/2^(ROUNDUP(LOG($C30,2),0)-1)),0)+1</f>
        <v>-9</v>
      </c>
      <c r="F30" s="146">
        <f>IF(OR(E30&lt;=0,$C30&gt;$C$2),0,ROUNDUP((ROUNDUP($T$25*(LOG($T$25/$C$3,2))/10,0)*($C$2/$T$25)*(LOG($C$2/$C30,2)))*(1+0.1*$B$2),0)+1)</f>
        <v>0</v>
      </c>
      <c r="G30" s="146">
        <f t="shared" si="2"/>
        <v>0</v>
      </c>
      <c r="H30" s="146">
        <f t="shared" si="3"/>
        <v>0</v>
      </c>
      <c r="I30" s="146">
        <f t="shared" si="4"/>
        <v>0</v>
      </c>
      <c r="J30" s="161">
        <f t="shared" si="5"/>
        <v>0</v>
      </c>
      <c r="K30" s="163">
        <f t="shared" si="6"/>
        <v>0</v>
      </c>
      <c r="L30" s="146">
        <f t="shared" si="7"/>
        <v>0</v>
      </c>
      <c r="M30" s="146">
        <f>IF($C$2&lt;=$C$32,IF($C30&lt;=$C$10,ROUNDUP($F30*$R$6*$R$12*$R$13,0)+$F$3,0),0)</f>
        <v>0</v>
      </c>
      <c r="N30" s="146">
        <f t="shared" si="8"/>
        <v>0</v>
      </c>
      <c r="O30" s="148">
        <f>IF($C$2&gt;$C$32,IF($C30&lt;=$C$18,ROUNDUP($F30*$R$7*$R$12*$R$13,0)+$F$3,0),0)</f>
        <v>0</v>
      </c>
      <c r="W30" s="18" t="s">
        <v>58</v>
      </c>
      <c r="X30" s="95">
        <v>1</v>
      </c>
      <c r="Y30" s="19" t="s">
        <v>97</v>
      </c>
      <c r="Z30" s="20" t="s">
        <v>97</v>
      </c>
      <c r="AA30" s="21">
        <v>1</v>
      </c>
      <c r="AB30" s="22">
        <f t="shared" si="10"/>
        <v>0</v>
      </c>
      <c r="AC30" s="22">
        <f t="shared" si="11"/>
        <v>1</v>
      </c>
      <c r="AD30" s="22">
        <f t="shared" si="12"/>
        <v>0.5</v>
      </c>
      <c r="AE30" s="23">
        <v>0</v>
      </c>
      <c r="AF30" s="14">
        <f t="shared" si="18"/>
        <v>0</v>
      </c>
    </row>
    <row r="31" spans="2:32" x14ac:dyDescent="0.25">
      <c r="B31" s="149"/>
      <c r="C31" s="118">
        <v>29</v>
      </c>
      <c r="D31" s="25">
        <f t="shared" si="1"/>
        <v>0</v>
      </c>
      <c r="E31" s="25">
        <f>ROUNDUP(ROUNDUP($T$25*(LOG($T$25,2))/10,0)*($C$2/$T$25)*(ROUNDUP(LOG($C$2,2),0)-ROUNDUP(LOG($C31,2),0)+(2^ROUNDUP(LOG($C31,2),0)-$C31)/2^(ROUNDUP(LOG($C31,2),0)-1)),0)+1</f>
        <v>-10</v>
      </c>
      <c r="F31" s="146">
        <f>IF(OR(E31&lt;=0,$C31&gt;$C$2),0,ROUNDUP((ROUNDUP($T$25*(LOG($T$25/$C$3,2))/10,0)*($C$2/$T$25)*(LOG($C$2/$C31,2)))*(1+0.1*$B$2),0)+1)</f>
        <v>0</v>
      </c>
      <c r="G31" s="146">
        <f t="shared" si="2"/>
        <v>0</v>
      </c>
      <c r="H31" s="146">
        <f t="shared" si="3"/>
        <v>0</v>
      </c>
      <c r="I31" s="146">
        <f t="shared" si="4"/>
        <v>0</v>
      </c>
      <c r="J31" s="161">
        <f t="shared" si="5"/>
        <v>0</v>
      </c>
      <c r="K31" s="163">
        <f t="shared" si="6"/>
        <v>0</v>
      </c>
      <c r="L31" s="146">
        <f t="shared" si="7"/>
        <v>0</v>
      </c>
      <c r="M31" s="146">
        <f>IF($C$2&lt;=$C$32,IF($C31&lt;=$C$10,ROUNDUP($F31*$R$6*$R$12*$R$13,0)+$F$3,0),0)</f>
        <v>0</v>
      </c>
      <c r="N31" s="146">
        <f t="shared" si="8"/>
        <v>0</v>
      </c>
      <c r="O31" s="148">
        <f>IF($C$2&gt;$C$32,IF($C31&lt;=$C$18,ROUNDUP($F31*$R$7*$R$12*$R$13,0)+$F$3,0),0)</f>
        <v>0</v>
      </c>
      <c r="W31" s="24" t="s">
        <v>56</v>
      </c>
      <c r="X31" s="96">
        <v>1</v>
      </c>
      <c r="Y31" s="8">
        <v>24</v>
      </c>
      <c r="Z31" s="9">
        <f>ROUNDUP(LOG(Y31,2),0)</f>
        <v>5</v>
      </c>
      <c r="AA31" s="10">
        <v>1</v>
      </c>
      <c r="AB31" s="25">
        <f t="shared" si="10"/>
        <v>0</v>
      </c>
      <c r="AC31" s="25">
        <f t="shared" si="11"/>
        <v>1</v>
      </c>
      <c r="AD31" s="25">
        <f t="shared" si="12"/>
        <v>0.5</v>
      </c>
      <c r="AE31" s="26">
        <f>ROUNDUP(Y31*(Z31-AB31+(AC31-AA31)/(AD31)),0)</f>
        <v>120</v>
      </c>
      <c r="AF31" s="15">
        <f t="shared" si="18"/>
        <v>600</v>
      </c>
    </row>
    <row r="32" spans="2:32" x14ac:dyDescent="0.25">
      <c r="B32" s="149"/>
      <c r="C32" s="118">
        <v>30</v>
      </c>
      <c r="D32" s="25">
        <f t="shared" si="1"/>
        <v>0</v>
      </c>
      <c r="E32" s="25">
        <f>ROUNDUP(ROUNDUP($T$25*(LOG($T$25,2))/10,0)*($C$2/$T$25)*(ROUNDUP(LOG($C$2,2),0)-ROUNDUP(LOG($C32,2),0)+(2^ROUNDUP(LOG($C32,2),0)-$C32)/2^(ROUNDUP(LOG($C32,2),0)-1)),0)+1</f>
        <v>-11</v>
      </c>
      <c r="F32" s="146">
        <f>IF(OR(E32&lt;=0,$C32&gt;$C$2),0,ROUNDUP((ROUNDUP($T$25*(LOG($T$25/$C$3,2))/10,0)*($C$2/$T$25)*(LOG($C$2/$C32,2)))*(1+0.1*$B$2),0)+1)</f>
        <v>0</v>
      </c>
      <c r="G32" s="146">
        <f t="shared" si="2"/>
        <v>0</v>
      </c>
      <c r="H32" s="146">
        <f t="shared" si="3"/>
        <v>0</v>
      </c>
      <c r="I32" s="146">
        <f t="shared" si="4"/>
        <v>0</v>
      </c>
      <c r="J32" s="161">
        <f t="shared" si="5"/>
        <v>0</v>
      </c>
      <c r="K32" s="163">
        <f t="shared" si="6"/>
        <v>0</v>
      </c>
      <c r="L32" s="146">
        <f t="shared" si="7"/>
        <v>0</v>
      </c>
      <c r="M32" s="146">
        <f>IF($C$2&lt;=$C$32,IF($C32&lt;=$C$10,ROUNDUP($F32*$R$6*$R$12*$R$13,0)+$F$3,0),0)</f>
        <v>0</v>
      </c>
      <c r="N32" s="146">
        <f t="shared" si="8"/>
        <v>0</v>
      </c>
      <c r="O32" s="148">
        <f>IF($C$2&gt;$C$32,IF($C32&lt;=$C$18,ROUNDUP($F32*$R$7*$R$12*$R$13,0)+$F$3,0),0)</f>
        <v>0</v>
      </c>
      <c r="W32" s="24" t="s">
        <v>49</v>
      </c>
      <c r="X32" s="96">
        <v>1</v>
      </c>
      <c r="Y32" s="8">
        <v>21</v>
      </c>
      <c r="Z32" s="9">
        <f t="shared" ref="Z32:Z35" si="21">ROUNDUP(LOG(Y32,2),0)</f>
        <v>5</v>
      </c>
      <c r="AA32" s="10">
        <v>1</v>
      </c>
      <c r="AB32" s="25">
        <f t="shared" si="10"/>
        <v>0</v>
      </c>
      <c r="AC32" s="25">
        <f t="shared" si="11"/>
        <v>1</v>
      </c>
      <c r="AD32" s="25">
        <f t="shared" si="12"/>
        <v>0.5</v>
      </c>
      <c r="AE32" s="26">
        <f t="shared" ref="AE32:AE35" si="22">ROUNDUP(Y32*(Z32-AB32+(AC32-AA32)/(AD32)),0)</f>
        <v>105</v>
      </c>
      <c r="AF32" s="15">
        <f t="shared" si="18"/>
        <v>525</v>
      </c>
    </row>
    <row r="33" spans="2:33" ht="15.75" customHeight="1" x14ac:dyDescent="0.25">
      <c r="B33" s="111"/>
      <c r="C33" s="118">
        <v>31</v>
      </c>
      <c r="D33" s="25">
        <f t="shared" si="1"/>
        <v>0</v>
      </c>
      <c r="E33" s="25">
        <f>ROUNDUP(ROUNDUP($T$25*(LOG($T$25,2))/10,0)*($C$2/$T$25)*(ROUNDUP(LOG($C$2,2),0)-ROUNDUP(LOG($C33,2),0)+(2^ROUNDUP(LOG($C33,2),0)-$C33)/2^(ROUNDUP(LOG($C33,2),0)-1)),0)+1</f>
        <v>-12</v>
      </c>
      <c r="F33" s="146">
        <f>IF(OR(E33&lt;=0,$C33&gt;$C$2),0,ROUNDUP((ROUNDUP($T$25*(LOG($T$25/$C$3,2))/10,0)*($C$2/$T$25)*(LOG($C$2/$C33,2)))*(1+0.1*$B$2),0)+1)</f>
        <v>0</v>
      </c>
      <c r="G33" s="146">
        <f t="shared" si="2"/>
        <v>0</v>
      </c>
      <c r="H33" s="146">
        <f t="shared" si="3"/>
        <v>0</v>
      </c>
      <c r="I33" s="146">
        <f t="shared" si="4"/>
        <v>0</v>
      </c>
      <c r="J33" s="161">
        <f t="shared" si="5"/>
        <v>0</v>
      </c>
      <c r="K33" s="163">
        <f t="shared" si="6"/>
        <v>0</v>
      </c>
      <c r="L33" s="146">
        <f t="shared" si="7"/>
        <v>0</v>
      </c>
      <c r="M33" s="146">
        <f>IF($C$2&lt;=$C$32,IF($C33&lt;=$C$10,ROUNDUP($F33*$R$6*$R$12*$R$13,0)+$F$3,0),0)</f>
        <v>0</v>
      </c>
      <c r="N33" s="146">
        <f t="shared" si="8"/>
        <v>0</v>
      </c>
      <c r="O33" s="148">
        <f>IF($C$2&gt;$C$32,IF($C33&lt;=$C$18,ROUNDUP($F33*$R$7*$R$12*$R$13,0)+$F$3,0),0)</f>
        <v>0</v>
      </c>
      <c r="W33" s="24" t="s">
        <v>44</v>
      </c>
      <c r="X33" s="96">
        <v>1</v>
      </c>
      <c r="Y33" s="8">
        <v>15</v>
      </c>
      <c r="Z33" s="9">
        <f t="shared" si="21"/>
        <v>4</v>
      </c>
      <c r="AA33" s="10">
        <v>1</v>
      </c>
      <c r="AB33" s="25">
        <f t="shared" si="10"/>
        <v>0</v>
      </c>
      <c r="AC33" s="25">
        <f t="shared" si="11"/>
        <v>1</v>
      </c>
      <c r="AD33" s="25">
        <f t="shared" si="12"/>
        <v>0.5</v>
      </c>
      <c r="AE33" s="26">
        <f t="shared" si="22"/>
        <v>60</v>
      </c>
      <c r="AF33" s="15">
        <f t="shared" si="18"/>
        <v>300</v>
      </c>
    </row>
    <row r="34" spans="2:33" x14ac:dyDescent="0.25">
      <c r="B34" s="111"/>
      <c r="C34" s="118">
        <v>32</v>
      </c>
      <c r="D34" s="25">
        <f t="shared" si="1"/>
        <v>0</v>
      </c>
      <c r="E34" s="25">
        <f>ROUNDUP(ROUNDUP($T$25*(LOG($T$25,2))/10,0)*($C$2/$T$25)*(ROUNDUP(LOG($C$2,2),0)-ROUNDUP(LOG($C34,2),0)+(2^ROUNDUP(LOG($C34,2),0)-$C34)/2^(ROUNDUP(LOG($C34,2),0)-1)),0)+1</f>
        <v>-13</v>
      </c>
      <c r="F34" s="146">
        <f>IF(OR(E34&lt;=0,$C34&gt;$C$2),0,ROUNDUP((ROUNDUP($T$25*(LOG($T$25/$C$3,2))/10,0)*($C$2/$T$25)*(LOG($C$2/$C34,2)))*(1+0.1*$B$2),0)+1)</f>
        <v>0</v>
      </c>
      <c r="G34" s="146">
        <f t="shared" si="2"/>
        <v>0</v>
      </c>
      <c r="H34" s="146">
        <f t="shared" si="3"/>
        <v>0</v>
      </c>
      <c r="I34" s="146">
        <f t="shared" si="4"/>
        <v>0</v>
      </c>
      <c r="J34" s="162">
        <f t="shared" si="5"/>
        <v>0</v>
      </c>
      <c r="K34" s="163">
        <f t="shared" si="6"/>
        <v>0</v>
      </c>
      <c r="L34" s="146">
        <f t="shared" si="7"/>
        <v>0</v>
      </c>
      <c r="M34" s="146">
        <f>IF($C$2&lt;=$C$32,IF($C34&lt;=$C$10,ROUNDUP($F34*$R$6*$R$12*$R$13,0)+$F$3,0),0)</f>
        <v>0</v>
      </c>
      <c r="N34" s="146">
        <f t="shared" si="8"/>
        <v>0</v>
      </c>
      <c r="O34" s="148">
        <f>IF($C$2&gt;$C$32,IF($C34&lt;=$C$18,ROUNDUP($F34*$R$7*$R$12*$R$13,0)+$F$3,0),0)</f>
        <v>0</v>
      </c>
      <c r="W34" s="24" t="s">
        <v>38</v>
      </c>
      <c r="X34" s="96">
        <v>1</v>
      </c>
      <c r="Y34" s="8">
        <v>11</v>
      </c>
      <c r="Z34" s="9">
        <f t="shared" si="21"/>
        <v>4</v>
      </c>
      <c r="AA34" s="10">
        <v>1</v>
      </c>
      <c r="AB34" s="25">
        <f t="shared" si="10"/>
        <v>0</v>
      </c>
      <c r="AC34" s="25">
        <f t="shared" si="11"/>
        <v>1</v>
      </c>
      <c r="AD34" s="25">
        <f t="shared" si="12"/>
        <v>0.5</v>
      </c>
      <c r="AE34" s="26">
        <f t="shared" si="22"/>
        <v>44</v>
      </c>
      <c r="AF34" s="15">
        <f t="shared" si="18"/>
        <v>220</v>
      </c>
    </row>
    <row r="35" spans="2:33" x14ac:dyDescent="0.25">
      <c r="B35" s="111"/>
      <c r="C35" s="118">
        <v>33</v>
      </c>
      <c r="D35" s="25">
        <f t="shared" si="1"/>
        <v>0</v>
      </c>
      <c r="E35" s="25">
        <f>ROUNDUP(ROUNDUP($T$25*(LOG($T$25,2))/10,0)*($C$2/$T$25)*(ROUNDUP(LOG($C$2,2),0)-ROUNDUP(LOG($C35,2),0)+(2^ROUNDUP(LOG($C35,2),0)-$C35)/2^(ROUNDUP(LOG($C35,2),0)-1)),0)+1</f>
        <v>-13</v>
      </c>
      <c r="F35" s="146">
        <f>IF(OR(E35&lt;=0,$C35&gt;$C$2),0,ROUNDUP((ROUNDUP($T$25*(LOG($T$25/$C$3,2))/10,0)*($C$2/$T$25)*(LOG($C$2/$C35,2)))*(1+0.1*$B$2),0)+1)</f>
        <v>0</v>
      </c>
      <c r="G35" s="146">
        <f t="shared" si="2"/>
        <v>0</v>
      </c>
      <c r="H35" s="146">
        <f t="shared" si="3"/>
        <v>0</v>
      </c>
      <c r="I35" s="146">
        <f t="shared" si="4"/>
        <v>0</v>
      </c>
      <c r="J35" s="146">
        <f t="shared" si="5"/>
        <v>0</v>
      </c>
      <c r="K35" s="163">
        <f t="shared" si="6"/>
        <v>0</v>
      </c>
      <c r="L35" s="146">
        <f t="shared" si="7"/>
        <v>0</v>
      </c>
      <c r="M35" s="146">
        <f>IF($C$2&lt;=$C$32,IF($C35&lt;=$C$10,ROUNDUP($F35*$R$6*$R$12*$R$13,0)+$F$3,0),0)</f>
        <v>0</v>
      </c>
      <c r="N35" s="146">
        <f t="shared" si="8"/>
        <v>0</v>
      </c>
      <c r="O35" s="148">
        <f>IF($C$2&gt;$C$32,IF($C35&lt;=$C$18,ROUNDUP($F35*$R$7*$R$12*$R$13,0)+$F$3,0),0)</f>
        <v>0</v>
      </c>
      <c r="W35" s="24" t="s">
        <v>33</v>
      </c>
      <c r="X35" s="96">
        <v>1</v>
      </c>
      <c r="Y35" s="8">
        <v>12</v>
      </c>
      <c r="Z35" s="9">
        <f t="shared" si="21"/>
        <v>4</v>
      </c>
      <c r="AA35" s="10">
        <v>1</v>
      </c>
      <c r="AB35" s="25">
        <f t="shared" si="10"/>
        <v>0</v>
      </c>
      <c r="AC35" s="25">
        <f t="shared" si="11"/>
        <v>1</v>
      </c>
      <c r="AD35" s="25">
        <f t="shared" si="12"/>
        <v>0.5</v>
      </c>
      <c r="AE35" s="26">
        <f t="shared" si="22"/>
        <v>48</v>
      </c>
      <c r="AF35" s="15">
        <f t="shared" si="18"/>
        <v>240</v>
      </c>
    </row>
    <row r="36" spans="2:33" s="4" customFormat="1" ht="15.75" thickBot="1" x14ac:dyDescent="0.3">
      <c r="B36" s="111"/>
      <c r="C36" s="118">
        <v>34</v>
      </c>
      <c r="D36" s="25">
        <f t="shared" si="1"/>
        <v>0</v>
      </c>
      <c r="E36" s="25">
        <f>ROUNDUP(ROUNDUP($T$25*(LOG($T$25,2))/10,0)*($C$2/$T$25)*(ROUNDUP(LOG($C$2,2),0)-ROUNDUP(LOG($C36,2),0)+(2^ROUNDUP(LOG($C36,2),0)-$C36)/2^(ROUNDUP(LOG($C36,2),0)-1)),0)+1</f>
        <v>-14</v>
      </c>
      <c r="F36" s="146">
        <f>IF(OR(E36&lt;=0,$C36&gt;$C$2),0,ROUNDUP((ROUNDUP($T$25*(LOG($T$25/$C$3,2))/10,0)*($C$2/$T$25)*(LOG($C$2/$C36,2)))*(1+0.1*$B$2),0)+1)</f>
        <v>0</v>
      </c>
      <c r="G36" s="146">
        <f t="shared" si="2"/>
        <v>0</v>
      </c>
      <c r="H36" s="146">
        <f t="shared" si="3"/>
        <v>0</v>
      </c>
      <c r="I36" s="146">
        <f t="shared" si="4"/>
        <v>0</v>
      </c>
      <c r="J36" s="146">
        <f t="shared" si="5"/>
        <v>0</v>
      </c>
      <c r="K36" s="163">
        <f t="shared" si="6"/>
        <v>0</v>
      </c>
      <c r="L36" s="146">
        <f t="shared" si="7"/>
        <v>0</v>
      </c>
      <c r="M36" s="146">
        <f>IF($C$2&lt;=$C$32,IF($C36&lt;=$C$10,ROUNDUP($F36*$R$6*$R$12*$R$13,0)+$F$3,0),0)</f>
        <v>0</v>
      </c>
      <c r="N36" s="146">
        <f t="shared" si="8"/>
        <v>0</v>
      </c>
      <c r="O36" s="148">
        <f>IF($C$2&gt;$C$32,IF($C36&lt;=$C$18,ROUNDUP($F36*$R$7*$R$12*$R$13,0)+$F$3,0),0)</f>
        <v>0</v>
      </c>
      <c r="W36" s="27"/>
      <c r="X36" s="29"/>
      <c r="Y36" s="28"/>
      <c r="Z36" s="29"/>
      <c r="AA36" s="30"/>
      <c r="AB36" s="31"/>
      <c r="AC36" s="31"/>
      <c r="AD36" s="31"/>
      <c r="AE36" s="32"/>
      <c r="AF36" s="17"/>
    </row>
    <row r="37" spans="2:33" s="4" customFormat="1" ht="15.75" customHeight="1" x14ac:dyDescent="0.25">
      <c r="B37" s="111"/>
      <c r="C37" s="118">
        <v>35</v>
      </c>
      <c r="D37" s="25">
        <f t="shared" si="1"/>
        <v>0</v>
      </c>
      <c r="E37" s="25">
        <f>ROUNDUP(ROUNDUP($T$25*(LOG($T$25,2))/10,0)*($C$2/$T$25)*(ROUNDUP(LOG($C$2,2),0)-ROUNDUP(LOG($C37,2),0)+(2^ROUNDUP(LOG($C37,2),0)-$C37)/2^(ROUNDUP(LOG($C37,2),0)-1)),0)+1</f>
        <v>-14</v>
      </c>
      <c r="F37" s="146">
        <f>IF(OR(E37&lt;=0,$C37&gt;$C$2),0,ROUNDUP((ROUNDUP($T$25*(LOG($T$25/$C$3,2))/10,0)*($C$2/$T$25)*(LOG($C$2/$C37,2)))*(1+0.1*$B$2),0)+1)</f>
        <v>0</v>
      </c>
      <c r="G37" s="146">
        <f t="shared" si="2"/>
        <v>0</v>
      </c>
      <c r="H37" s="146">
        <f t="shared" si="3"/>
        <v>0</v>
      </c>
      <c r="I37" s="146">
        <f t="shared" si="4"/>
        <v>0</v>
      </c>
      <c r="J37" s="146">
        <f t="shared" si="5"/>
        <v>0</v>
      </c>
      <c r="K37" s="163">
        <f t="shared" si="6"/>
        <v>0</v>
      </c>
      <c r="L37" s="146">
        <f t="shared" si="7"/>
        <v>0</v>
      </c>
      <c r="M37" s="146">
        <f>IF($C$2&lt;=$C$32,IF($C37&lt;=$C$10,ROUNDUP($F37*$R$6*$R$12*$R$13,0)+$F$3,0),0)</f>
        <v>0</v>
      </c>
      <c r="N37" s="146">
        <f t="shared" si="8"/>
        <v>0</v>
      </c>
      <c r="O37" s="148">
        <f>IF($C$2&gt;$C$32,IF($C37&lt;=$C$18,ROUNDUP($F37*$R$7*$R$12*$R$13,0)+$F$3,0),0)</f>
        <v>0</v>
      </c>
      <c r="W37" s="18" t="s">
        <v>60</v>
      </c>
      <c r="X37" s="95">
        <v>2</v>
      </c>
      <c r="Y37" s="19">
        <v>37</v>
      </c>
      <c r="Z37" s="20">
        <f>ROUNDUP(LOG(Y37,2),0)</f>
        <v>6</v>
      </c>
      <c r="AA37" s="21">
        <v>1</v>
      </c>
      <c r="AB37" s="22">
        <f>ROUND(LOG(AA37,2),0)</f>
        <v>0</v>
      </c>
      <c r="AC37" s="22">
        <f>2^AB37</f>
        <v>1</v>
      </c>
      <c r="AD37" s="22">
        <f>2^(AB37-1)</f>
        <v>0.5</v>
      </c>
      <c r="AE37" s="23">
        <f>ROUNDUP(Y37*(Z37-AB37+(AC37-AA37)/(AD37)),0)</f>
        <v>222</v>
      </c>
      <c r="AF37" s="14">
        <f>AE37*5</f>
        <v>1110</v>
      </c>
      <c r="AG37"/>
    </row>
    <row r="38" spans="2:33" s="4" customFormat="1" x14ac:dyDescent="0.25">
      <c r="B38" s="149"/>
      <c r="C38" s="118">
        <v>36</v>
      </c>
      <c r="D38" s="25">
        <f t="shared" si="1"/>
        <v>0</v>
      </c>
      <c r="E38" s="25">
        <f>ROUNDUP(ROUNDUP($T$25*(LOG($T$25,2))/10,0)*($C$2/$T$25)*(ROUNDUP(LOG($C$2,2),0)-ROUNDUP(LOG($C38,2),0)+(2^ROUNDUP(LOG($C38,2),0)-$C38)/2^(ROUNDUP(LOG($C38,2),0)-1)),0)+1</f>
        <v>-14</v>
      </c>
      <c r="F38" s="146">
        <f>IF(OR(E38&lt;=0,$C38&gt;$C$2),0,ROUNDUP((ROUNDUP($T$25*(LOG($T$25/$C$3,2))/10,0)*($C$2/$T$25)*(LOG($C$2/$C38,2)))*(1+0.1*$B$2),0)+1)</f>
        <v>0</v>
      </c>
      <c r="G38" s="146">
        <f t="shared" si="2"/>
        <v>0</v>
      </c>
      <c r="H38" s="146">
        <f t="shared" si="3"/>
        <v>0</v>
      </c>
      <c r="I38" s="146">
        <f t="shared" si="4"/>
        <v>0</v>
      </c>
      <c r="J38" s="146">
        <f t="shared" si="5"/>
        <v>0</v>
      </c>
      <c r="K38" s="163">
        <f t="shared" si="6"/>
        <v>0</v>
      </c>
      <c r="L38" s="146">
        <f t="shared" si="7"/>
        <v>0</v>
      </c>
      <c r="M38" s="146">
        <f>IF($C$2&lt;=$C$32,IF($C38&lt;=$C$10,ROUNDUP($F38*$R$6*$R$12*$R$13,0)+$F$3,0),0)</f>
        <v>0</v>
      </c>
      <c r="N38" s="146">
        <f t="shared" si="8"/>
        <v>0</v>
      </c>
      <c r="O38" s="148">
        <f>IF($C$2&gt;$C$32,IF($C38&lt;=$C$18,ROUNDUP($F38*$R$7*$R$12*$R$13,0)+$F$3,0),0)</f>
        <v>0</v>
      </c>
      <c r="W38" s="24" t="s">
        <v>57</v>
      </c>
      <c r="X38" s="96">
        <v>2</v>
      </c>
      <c r="Y38" s="8">
        <v>44</v>
      </c>
      <c r="Z38" s="9">
        <f>ROUNDUP(LOG(Y38,2),0)</f>
        <v>6</v>
      </c>
      <c r="AA38" s="10">
        <v>1</v>
      </c>
      <c r="AB38" s="25">
        <f>ROUND(LOG(AA38,2),0)</f>
        <v>0</v>
      </c>
      <c r="AC38" s="25">
        <f>2^AB38</f>
        <v>1</v>
      </c>
      <c r="AD38" s="25">
        <f>2^(AB38-1)</f>
        <v>0.5</v>
      </c>
      <c r="AE38" s="26">
        <f>ROUNDUP(Y38*(Z38-AB38+(AC38-AA38)/(AD38)),0)</f>
        <v>264</v>
      </c>
      <c r="AF38" s="15">
        <f>AE38*5</f>
        <v>1320</v>
      </c>
      <c r="AG38"/>
    </row>
    <row r="39" spans="2:33" s="4" customFormat="1" x14ac:dyDescent="0.25">
      <c r="B39" s="111"/>
      <c r="C39" s="118">
        <v>37</v>
      </c>
      <c r="D39" s="25">
        <f t="shared" si="1"/>
        <v>0</v>
      </c>
      <c r="E39" s="25">
        <f>ROUNDUP(ROUNDUP($T$25*(LOG($T$25,2))/10,0)*($C$2/$T$25)*(ROUNDUP(LOG($C$2,2),0)-ROUNDUP(LOG($C39,2),0)+(2^ROUNDUP(LOG($C39,2),0)-$C39)/2^(ROUNDUP(LOG($C39,2),0)-1)),0)+1</f>
        <v>-15</v>
      </c>
      <c r="F39" s="146">
        <f>IF(OR(E39&lt;=0,$C39&gt;$C$2),0,ROUNDUP((ROUNDUP($T$25*(LOG($T$25/$C$3,2))/10,0)*($C$2/$T$25)*(LOG($C$2/$C39,2)))*(1+0.1*$B$2),0)+1)</f>
        <v>0</v>
      </c>
      <c r="G39" s="146">
        <f t="shared" si="2"/>
        <v>0</v>
      </c>
      <c r="H39" s="146">
        <f t="shared" si="3"/>
        <v>0</v>
      </c>
      <c r="I39" s="146">
        <f t="shared" si="4"/>
        <v>0</v>
      </c>
      <c r="J39" s="146">
        <f t="shared" si="5"/>
        <v>0</v>
      </c>
      <c r="K39" s="163">
        <f t="shared" si="6"/>
        <v>0</v>
      </c>
      <c r="L39" s="146">
        <f t="shared" si="7"/>
        <v>0</v>
      </c>
      <c r="M39" s="146">
        <f>IF($C$2&lt;=$C$32,IF($C39&lt;=$C$10,ROUNDUP($F39*$R$6*$R$12*$R$13,0)+$F$3,0),0)</f>
        <v>0</v>
      </c>
      <c r="N39" s="146">
        <f t="shared" si="8"/>
        <v>0</v>
      </c>
      <c r="O39" s="148">
        <f>IF($C$2&gt;$C$32,IF($C39&lt;=$C$18,ROUNDUP($F39*$R$7*$R$12*$R$13,0)+$F$3,0),0)</f>
        <v>0</v>
      </c>
      <c r="W39" s="24" t="s">
        <v>48</v>
      </c>
      <c r="X39" s="96">
        <v>2</v>
      </c>
      <c r="Y39" s="8">
        <v>14</v>
      </c>
      <c r="Z39" s="9">
        <f>ROUNDUP(LOG(Y39,2),0)</f>
        <v>4</v>
      </c>
      <c r="AA39" s="10">
        <v>1</v>
      </c>
      <c r="AB39" s="25">
        <f>ROUND(LOG(AA39,2),0)</f>
        <v>0</v>
      </c>
      <c r="AC39" s="25">
        <f>2^AB39</f>
        <v>1</v>
      </c>
      <c r="AD39" s="25">
        <f>2^(AB39-1)</f>
        <v>0.5</v>
      </c>
      <c r="AE39" s="26">
        <f>ROUNDUP(Y39*(Z39-AB39+(AC39-AA39)/(AD39)),0)</f>
        <v>56</v>
      </c>
      <c r="AF39" s="15">
        <f>AE39*5</f>
        <v>280</v>
      </c>
      <c r="AG39"/>
    </row>
    <row r="40" spans="2:33" s="4" customFormat="1" x14ac:dyDescent="0.25">
      <c r="B40" s="111"/>
      <c r="C40" s="118">
        <v>38</v>
      </c>
      <c r="D40" s="25">
        <f t="shared" si="1"/>
        <v>0</v>
      </c>
      <c r="E40" s="25">
        <f>ROUNDUP(ROUNDUP($T$25*(LOG($T$25,2))/10,0)*($C$2/$T$25)*(ROUNDUP(LOG($C$2,2),0)-ROUNDUP(LOG($C40,2),0)+(2^ROUNDUP(LOG($C40,2),0)-$C40)/2^(ROUNDUP(LOG($C40,2),0)-1)),0)+1</f>
        <v>-15</v>
      </c>
      <c r="F40" s="146">
        <f>IF(OR(E40&lt;=0,$C40&gt;$C$2),0,ROUNDUP((ROUNDUP($T$25*(LOG($T$25/$C$3,2))/10,0)*($C$2/$T$25)*(LOG($C$2/$C40,2)))*(1+0.1*$B$2),0)+1)</f>
        <v>0</v>
      </c>
      <c r="G40" s="146">
        <f t="shared" si="2"/>
        <v>0</v>
      </c>
      <c r="H40" s="146">
        <f t="shared" si="3"/>
        <v>0</v>
      </c>
      <c r="I40" s="146">
        <f t="shared" si="4"/>
        <v>0</v>
      </c>
      <c r="J40" s="146">
        <f t="shared" si="5"/>
        <v>0</v>
      </c>
      <c r="K40" s="163">
        <f t="shared" si="6"/>
        <v>0</v>
      </c>
      <c r="L40" s="146">
        <f t="shared" si="7"/>
        <v>0</v>
      </c>
      <c r="M40" s="146">
        <f>IF($C$2&lt;=$C$32,IF($C40&lt;=$C$10,ROUNDUP($F40*$R$6*$R$12*$R$13,0)+$F$3,0),0)</f>
        <v>0</v>
      </c>
      <c r="N40" s="146">
        <f t="shared" si="8"/>
        <v>0</v>
      </c>
      <c r="O40" s="148">
        <f>IF($C$2&gt;$C$32,IF($C40&lt;=$C$18,ROUNDUP($F40*$R$7*$R$12*$R$13,0)+$F$3,0),0)</f>
        <v>0</v>
      </c>
      <c r="W40" s="24" t="s">
        <v>43</v>
      </c>
      <c r="X40" s="96">
        <v>2</v>
      </c>
      <c r="Y40" s="8">
        <v>19</v>
      </c>
      <c r="Z40" s="9">
        <f>ROUNDUP(LOG(Y40,2),0)</f>
        <v>5</v>
      </c>
      <c r="AA40" s="10">
        <v>1</v>
      </c>
      <c r="AB40" s="25">
        <f>ROUND(LOG(AA40,2),0)</f>
        <v>0</v>
      </c>
      <c r="AC40" s="25">
        <f>2^AB40</f>
        <v>1</v>
      </c>
      <c r="AD40" s="25">
        <f>2^(AB40-1)</f>
        <v>0.5</v>
      </c>
      <c r="AE40" s="26">
        <f>ROUNDUP(Y40*(Z40-AB40+(AC40-AA40)/(AD40)),0)</f>
        <v>95</v>
      </c>
      <c r="AF40" s="15">
        <f>AE40*5</f>
        <v>475</v>
      </c>
      <c r="AG40"/>
    </row>
    <row r="41" spans="2:33" s="4" customFormat="1" ht="16.5" customHeight="1" x14ac:dyDescent="0.25">
      <c r="B41" s="111"/>
      <c r="C41" s="118">
        <v>39</v>
      </c>
      <c r="D41" s="25">
        <f t="shared" si="1"/>
        <v>0</v>
      </c>
      <c r="E41" s="25">
        <f>ROUNDUP(ROUNDUP($T$25*(LOG($T$25,2))/10,0)*($C$2/$T$25)*(ROUNDUP(LOG($C$2,2),0)-ROUNDUP(LOG($C41,2),0)+(2^ROUNDUP(LOG($C41,2),0)-$C41)/2^(ROUNDUP(LOG($C41,2),0)-1)),0)+1</f>
        <v>-16</v>
      </c>
      <c r="F41" s="146">
        <f>IF(OR(E41&lt;=0,$C41&gt;$C$2),0,ROUNDUP((ROUNDUP($T$25*(LOG($T$25/$C$3,2))/10,0)*($C$2/$T$25)*(LOG($C$2/$C41,2)))*(1+0.1*$B$2),0)+1)</f>
        <v>0</v>
      </c>
      <c r="G41" s="146">
        <f t="shared" si="2"/>
        <v>0</v>
      </c>
      <c r="H41" s="146">
        <f t="shared" si="3"/>
        <v>0</v>
      </c>
      <c r="I41" s="146">
        <f t="shared" si="4"/>
        <v>0</v>
      </c>
      <c r="J41" s="146">
        <f t="shared" si="5"/>
        <v>0</v>
      </c>
      <c r="K41" s="163">
        <f t="shared" si="6"/>
        <v>0</v>
      </c>
      <c r="L41" s="146">
        <f t="shared" si="7"/>
        <v>0</v>
      </c>
      <c r="M41" s="146">
        <f>IF($C$2&lt;=$C$32,IF($C41&lt;=$C$10,ROUNDUP($F41*$R$6*$R$12*$R$13,0)+$F$3,0),0)</f>
        <v>0</v>
      </c>
      <c r="N41" s="146">
        <f t="shared" si="8"/>
        <v>0</v>
      </c>
      <c r="O41" s="148">
        <f>IF($C$2&gt;$C$32,IF($C41&lt;=$C$18,ROUNDUP($F41*$R$7*$R$12*$R$13,0)+$F$3,0),0)</f>
        <v>0</v>
      </c>
      <c r="W41" s="24" t="s">
        <v>40</v>
      </c>
      <c r="X41" s="96">
        <v>2</v>
      </c>
      <c r="Y41" s="8">
        <v>21</v>
      </c>
      <c r="Z41" s="9">
        <f>ROUNDUP(LOG(Y41,2),0)</f>
        <v>5</v>
      </c>
      <c r="AA41" s="10">
        <v>1</v>
      </c>
      <c r="AB41" s="25">
        <f>ROUND(LOG(AA41,2),0)</f>
        <v>0</v>
      </c>
      <c r="AC41" s="25">
        <f>2^AB41</f>
        <v>1</v>
      </c>
      <c r="AD41" s="25">
        <f>2^(AB41-1)</f>
        <v>0.5</v>
      </c>
      <c r="AE41" s="26">
        <f>ROUNDUP(Y41*(Z41-AB41+(AC41-AA41)/(AD41)),0)</f>
        <v>105</v>
      </c>
      <c r="AF41" s="15">
        <f>AE41*5</f>
        <v>525</v>
      </c>
      <c r="AG41"/>
    </row>
    <row r="42" spans="2:33" s="4" customFormat="1" ht="15.75" thickBot="1" x14ac:dyDescent="0.3">
      <c r="B42" s="111"/>
      <c r="C42" s="118">
        <v>40</v>
      </c>
      <c r="D42" s="25">
        <f t="shared" si="1"/>
        <v>0</v>
      </c>
      <c r="E42" s="25">
        <f>ROUNDUP(ROUNDUP($T$25*(LOG($T$25,2))/10,0)*($C$2/$T$25)*(ROUNDUP(LOG($C$2,2),0)-ROUNDUP(LOG($C42,2),0)+(2^ROUNDUP(LOG($C42,2),0)-$C42)/2^(ROUNDUP(LOG($C42,2),0)-1)),0)+1</f>
        <v>-16</v>
      </c>
      <c r="F42" s="146">
        <f>IF(OR(E42&lt;=0,$C42&gt;$C$2),0,ROUNDUP((ROUNDUP($T$25*(LOG($T$25/$C$3,2))/10,0)*($C$2/$T$25)*(LOG($C$2/$C42,2)))*(1+0.1*$B$2),0)+1)</f>
        <v>0</v>
      </c>
      <c r="G42" s="146">
        <f t="shared" si="2"/>
        <v>0</v>
      </c>
      <c r="H42" s="146">
        <f t="shared" si="3"/>
        <v>0</v>
      </c>
      <c r="I42" s="146">
        <f t="shared" si="4"/>
        <v>0</v>
      </c>
      <c r="J42" s="146">
        <f t="shared" si="5"/>
        <v>0</v>
      </c>
      <c r="K42" s="163">
        <f t="shared" si="6"/>
        <v>0</v>
      </c>
      <c r="L42" s="146">
        <f t="shared" si="7"/>
        <v>0</v>
      </c>
      <c r="M42" s="146">
        <f>IF($C$2&lt;=$C$32,IF($C42&lt;=$C$10,ROUNDUP($F42*$R$6*$R$12*$R$13,0)+$F$3,0),0)</f>
        <v>0</v>
      </c>
      <c r="N42" s="146">
        <f t="shared" si="8"/>
        <v>0</v>
      </c>
      <c r="O42" s="148">
        <f>IF($C$2&gt;$C$32,IF($C42&lt;=$C$18,ROUNDUP($F42*$R$7*$R$12*$R$13,0)+$F$3,0),0)</f>
        <v>0</v>
      </c>
      <c r="W42" s="27"/>
      <c r="X42" s="29"/>
      <c r="Y42" s="28"/>
      <c r="Z42" s="29"/>
      <c r="AA42" s="30"/>
      <c r="AB42" s="31"/>
      <c r="AC42" s="31"/>
      <c r="AD42" s="31"/>
      <c r="AE42" s="32"/>
      <c r="AF42" s="17"/>
    </row>
    <row r="43" spans="2:33" s="4" customFormat="1" x14ac:dyDescent="0.25">
      <c r="B43" s="111"/>
      <c r="C43" s="118">
        <v>41</v>
      </c>
      <c r="D43" s="25">
        <f t="shared" si="1"/>
        <v>0</v>
      </c>
      <c r="E43" s="25">
        <f>ROUNDUP(ROUNDUP($T$25*(LOG($T$25,2))/10,0)*($C$2/$T$25)*(ROUNDUP(LOG($C$2,2),0)-ROUNDUP(LOG($C43,2),0)+(2^ROUNDUP(LOG($C43,2),0)-$C43)/2^(ROUNDUP(LOG($C43,2),0)-1)),0)+1</f>
        <v>-17</v>
      </c>
      <c r="F43" s="146">
        <f>IF(OR(E43&lt;=0,$C43&gt;$C$2),0,ROUNDUP((ROUNDUP($T$25*(LOG($T$25/$C$3,2))/10,0)*($C$2/$T$25)*(LOG($C$2/$C43,2)))*(1+0.1*$B$2),0)+1)</f>
        <v>0</v>
      </c>
      <c r="G43" s="146">
        <f t="shared" si="2"/>
        <v>0</v>
      </c>
      <c r="H43" s="146">
        <f t="shared" si="3"/>
        <v>0</v>
      </c>
      <c r="I43" s="146">
        <f t="shared" si="4"/>
        <v>0</v>
      </c>
      <c r="J43" s="146">
        <f t="shared" si="5"/>
        <v>0</v>
      </c>
      <c r="K43" s="163">
        <f t="shared" si="6"/>
        <v>0</v>
      </c>
      <c r="L43" s="146">
        <f t="shared" si="7"/>
        <v>0</v>
      </c>
      <c r="M43" s="146">
        <f>IF($C$2&lt;=$C$32,IF($C43&lt;=$C$10,ROUNDUP($F43*$R$6*$R$12*$R$13,0)+$F$3,0),0)</f>
        <v>0</v>
      </c>
      <c r="N43" s="146">
        <f t="shared" si="8"/>
        <v>0</v>
      </c>
      <c r="O43" s="148">
        <f>IF($C$2&gt;$C$32,IF($C43&lt;=$C$18,ROUNDUP($F43*$R$7*$R$12*$R$13,0)+$F$3,0),0)</f>
        <v>0</v>
      </c>
      <c r="W43" s="18" t="s">
        <v>41</v>
      </c>
      <c r="X43" s="95">
        <v>2</v>
      </c>
      <c r="Y43" s="19">
        <v>20</v>
      </c>
      <c r="Z43" s="20">
        <f>ROUNDUP(LOG(Y43,2),0)</f>
        <v>5</v>
      </c>
      <c r="AA43" s="21">
        <v>1</v>
      </c>
      <c r="AB43" s="22">
        <f>ROUND(LOG(AA43,2),0)</f>
        <v>0</v>
      </c>
      <c r="AC43" s="22">
        <f>2^AB43</f>
        <v>1</v>
      </c>
      <c r="AD43" s="22">
        <f>2^(AB43-1)</f>
        <v>0.5</v>
      </c>
      <c r="AE43" s="23">
        <f>ROUNDUP(Y43*(Z43-AB43+(AC43-AA43)/(AD43)),0)</f>
        <v>100</v>
      </c>
      <c r="AF43" s="14">
        <f>AE43*5</f>
        <v>500</v>
      </c>
      <c r="AG43"/>
    </row>
    <row r="44" spans="2:33" s="4" customFormat="1" ht="15.75" thickBot="1" x14ac:dyDescent="0.3">
      <c r="B44" s="111"/>
      <c r="C44" s="118">
        <v>42</v>
      </c>
      <c r="D44" s="25">
        <f t="shared" si="1"/>
        <v>0</v>
      </c>
      <c r="E44" s="25">
        <f>ROUNDUP(ROUNDUP($T$25*(LOG($T$25,2))/10,0)*($C$2/$T$25)*(ROUNDUP(LOG($C$2,2),0)-ROUNDUP(LOG($C44,2),0)+(2^ROUNDUP(LOG($C44,2),0)-$C44)/2^(ROUNDUP(LOG($C44,2),0)-1)),0)+1</f>
        <v>-17</v>
      </c>
      <c r="F44" s="146">
        <f>IF(OR(E44&lt;=0,$C44&gt;$C$2),0,ROUNDUP((ROUNDUP($T$25*(LOG($T$25/$C$3,2))/10,0)*($C$2/$T$25)*(LOG($C$2/$C44,2)))*(1+0.1*$B$2),0)+1)</f>
        <v>0</v>
      </c>
      <c r="G44" s="146">
        <f t="shared" si="2"/>
        <v>0</v>
      </c>
      <c r="H44" s="146">
        <f t="shared" si="3"/>
        <v>0</v>
      </c>
      <c r="I44" s="146">
        <f t="shared" si="4"/>
        <v>0</v>
      </c>
      <c r="J44" s="146">
        <f t="shared" si="5"/>
        <v>0</v>
      </c>
      <c r="K44" s="163">
        <f t="shared" si="6"/>
        <v>0</v>
      </c>
      <c r="L44" s="146">
        <f t="shared" si="7"/>
        <v>0</v>
      </c>
      <c r="M44" s="146">
        <f>IF($C$2&lt;=$C$32,IF($C44&lt;=$C$10,ROUNDUP($F44*$R$6*$R$12*$R$13,0)+$F$3,0),0)</f>
        <v>0</v>
      </c>
      <c r="N44" s="146">
        <f t="shared" si="8"/>
        <v>0</v>
      </c>
      <c r="O44" s="148">
        <f>IF($C$2&gt;$C$32,IF($C44&lt;=$C$18,ROUNDUP($F44*$R$7*$R$12*$R$13,0)+$F$3,0),0)</f>
        <v>0</v>
      </c>
      <c r="W44" s="27"/>
      <c r="X44" s="29"/>
      <c r="Y44" s="28"/>
      <c r="Z44" s="29"/>
      <c r="AA44" s="30"/>
      <c r="AB44" s="31"/>
      <c r="AC44" s="31"/>
      <c r="AD44" s="31"/>
      <c r="AE44" s="32"/>
      <c r="AF44" s="17"/>
    </row>
    <row r="45" spans="2:33" s="4" customFormat="1" ht="15.75" customHeight="1" x14ac:dyDescent="0.25">
      <c r="B45" s="111"/>
      <c r="C45" s="118">
        <v>43</v>
      </c>
      <c r="D45" s="25">
        <f t="shared" si="1"/>
        <v>0</v>
      </c>
      <c r="E45" s="25">
        <f>ROUNDUP(ROUNDUP($T$25*(LOG($T$25,2))/10,0)*($C$2/$T$25)*(ROUNDUP(LOG($C$2,2),0)-ROUNDUP(LOG($C45,2),0)+(2^ROUNDUP(LOG($C45,2),0)-$C45)/2^(ROUNDUP(LOG($C45,2),0)-1)),0)+1</f>
        <v>-17</v>
      </c>
      <c r="F45" s="146">
        <f>IF(OR(E45&lt;=0,$C45&gt;$C$2),0,ROUNDUP((ROUNDUP($T$25*(LOG($T$25/$C$3,2))/10,0)*($C$2/$T$25)*(LOG($C$2/$C45,2)))*(1+0.1*$B$2),0)+1)</f>
        <v>0</v>
      </c>
      <c r="G45" s="146">
        <f t="shared" si="2"/>
        <v>0</v>
      </c>
      <c r="H45" s="146">
        <f t="shared" si="3"/>
        <v>0</v>
      </c>
      <c r="I45" s="146">
        <f t="shared" si="4"/>
        <v>0</v>
      </c>
      <c r="J45" s="146">
        <f t="shared" si="5"/>
        <v>0</v>
      </c>
      <c r="K45" s="163">
        <f t="shared" si="6"/>
        <v>0</v>
      </c>
      <c r="L45" s="146">
        <f t="shared" si="7"/>
        <v>0</v>
      </c>
      <c r="M45" s="146">
        <f>IF($C$2&lt;=$C$32,IF($C45&lt;=$C$10,ROUNDUP($F45*$R$6*$R$12*$R$13,0)+$F$3,0),0)</f>
        <v>0</v>
      </c>
      <c r="N45" s="146">
        <f t="shared" si="8"/>
        <v>0</v>
      </c>
      <c r="O45" s="148">
        <f>IF($C$2&gt;$C$32,IF($C45&lt;=$C$18,ROUNDUP($F45*$R$7*$R$12*$R$13,0)+$F$3,0),0)</f>
        <v>0</v>
      </c>
      <c r="W45" s="18" t="s">
        <v>42</v>
      </c>
      <c r="X45" s="95">
        <v>2</v>
      </c>
      <c r="Y45" s="19">
        <v>8</v>
      </c>
      <c r="Z45" s="20">
        <f>ROUNDUP(LOG(Y45,2),0)</f>
        <v>3</v>
      </c>
      <c r="AA45" s="21">
        <v>1</v>
      </c>
      <c r="AB45" s="22">
        <f>ROUND(LOG(AA45,2),0)</f>
        <v>0</v>
      </c>
      <c r="AC45" s="22">
        <f>2^AB45</f>
        <v>1</v>
      </c>
      <c r="AD45" s="22">
        <f>2^(AB45-1)</f>
        <v>0.5</v>
      </c>
      <c r="AE45" s="23">
        <f>ROUNDUP(Y45*(Z45-AB45+(AC45-AA45)/(AD45)),0)</f>
        <v>24</v>
      </c>
      <c r="AF45" s="14">
        <f>AE45*5</f>
        <v>120</v>
      </c>
      <c r="AG45"/>
    </row>
    <row r="46" spans="2:33" s="4" customFormat="1" ht="15.75" thickBot="1" x14ac:dyDescent="0.3">
      <c r="B46" s="111"/>
      <c r="C46" s="118">
        <v>44</v>
      </c>
      <c r="D46" s="25">
        <f t="shared" si="1"/>
        <v>0</v>
      </c>
      <c r="E46" s="25">
        <f>ROUNDUP(ROUNDUP($T$25*(LOG($T$25,2))/10,0)*($C$2/$T$25)*(ROUNDUP(LOG($C$2,2),0)-ROUNDUP(LOG($C46,2),0)+(2^ROUNDUP(LOG($C46,2),0)-$C46)/2^(ROUNDUP(LOG($C46,2),0)-1)),0)+1</f>
        <v>-18</v>
      </c>
      <c r="F46" s="146">
        <f>IF(OR(E46&lt;=0,$C46&gt;$C$2),0,ROUNDUP((ROUNDUP($T$25*(LOG($T$25/$C$3,2))/10,0)*($C$2/$T$25)*(LOG($C$2/$C46,2)))*(1+0.1*$B$2),0)+1)</f>
        <v>0</v>
      </c>
      <c r="G46" s="146">
        <f t="shared" si="2"/>
        <v>0</v>
      </c>
      <c r="H46" s="146">
        <f t="shared" si="3"/>
        <v>0</v>
      </c>
      <c r="I46" s="146">
        <f t="shared" si="4"/>
        <v>0</v>
      </c>
      <c r="J46" s="146">
        <f t="shared" si="5"/>
        <v>0</v>
      </c>
      <c r="K46" s="163">
        <f t="shared" si="6"/>
        <v>0</v>
      </c>
      <c r="L46" s="146">
        <f t="shared" si="7"/>
        <v>0</v>
      </c>
      <c r="M46" s="146">
        <f>IF($C$2&lt;=$C$32,IF($C46&lt;=$C$10,ROUNDUP($F46*$R$6*$R$12*$R$13,0)+$F$3,0),0)</f>
        <v>0</v>
      </c>
      <c r="N46" s="146">
        <f t="shared" si="8"/>
        <v>0</v>
      </c>
      <c r="O46" s="148">
        <f>IF($C$2&gt;$C$32,IF($C46&lt;=$C$18,ROUNDUP($F46*$R$7*$R$12*$R$13,0)+$F$3,0),0)</f>
        <v>0</v>
      </c>
      <c r="W46" s="27"/>
      <c r="X46" s="29"/>
      <c r="Y46" s="28"/>
      <c r="Z46" s="29"/>
      <c r="AA46" s="30"/>
      <c r="AB46" s="31"/>
      <c r="AC46" s="31"/>
      <c r="AD46" s="31"/>
      <c r="AE46" s="32"/>
      <c r="AF46" s="17"/>
    </row>
    <row r="47" spans="2:33" s="4" customFormat="1" x14ac:dyDescent="0.25">
      <c r="B47" s="111"/>
      <c r="C47" s="118">
        <v>45</v>
      </c>
      <c r="D47" s="25">
        <f t="shared" si="1"/>
        <v>0</v>
      </c>
      <c r="E47" s="25">
        <f>ROUNDUP(ROUNDUP($T$25*(LOG($T$25,2))/10,0)*($C$2/$T$25)*(ROUNDUP(LOG($C$2,2),0)-ROUNDUP(LOG($C47,2),0)+(2^ROUNDUP(LOG($C47,2),0)-$C47)/2^(ROUNDUP(LOG($C47,2),0)-1)),0)+1</f>
        <v>-18</v>
      </c>
      <c r="F47" s="146">
        <f>IF(OR(E47&lt;=0,$C47&gt;$C$2),0,ROUNDUP((ROUNDUP($T$25*(LOG($T$25/$C$3,2))/10,0)*($C$2/$T$25)*(LOG($C$2/$C47,2)))*(1+0.1*$B$2),0)+1)</f>
        <v>0</v>
      </c>
      <c r="G47" s="146">
        <f t="shared" si="2"/>
        <v>0</v>
      </c>
      <c r="H47" s="146">
        <f t="shared" si="3"/>
        <v>0</v>
      </c>
      <c r="I47" s="146">
        <f t="shared" si="4"/>
        <v>0</v>
      </c>
      <c r="J47" s="146">
        <f t="shared" si="5"/>
        <v>0</v>
      </c>
      <c r="K47" s="163">
        <f t="shared" si="6"/>
        <v>0</v>
      </c>
      <c r="L47" s="146">
        <f t="shared" si="7"/>
        <v>0</v>
      </c>
      <c r="M47" s="146">
        <f>IF($C$2&lt;=$C$32,IF($C47&lt;=$C$10,ROUNDUP($F47*$R$6*$R$12*$R$13,0)+$F$3,0),0)</f>
        <v>0</v>
      </c>
      <c r="N47" s="146">
        <f t="shared" si="8"/>
        <v>0</v>
      </c>
      <c r="O47" s="148">
        <f>IF($C$2&gt;$C$32,IF($C47&lt;=$C$18,ROUNDUP($F47*$R$7*$R$12*$R$13,0)+$F$3,0),0)</f>
        <v>0</v>
      </c>
      <c r="W47" s="18" t="s">
        <v>61</v>
      </c>
      <c r="X47" s="95">
        <v>3</v>
      </c>
      <c r="Y47" s="19">
        <v>17</v>
      </c>
      <c r="Z47" s="20">
        <f t="shared" ref="Z47:Z52" si="23">ROUNDUP(LOG(Y47,2),0)</f>
        <v>5</v>
      </c>
      <c r="AA47" s="21">
        <v>1</v>
      </c>
      <c r="AB47" s="22">
        <f t="shared" si="10"/>
        <v>0</v>
      </c>
      <c r="AC47" s="22">
        <f t="shared" si="11"/>
        <v>1</v>
      </c>
      <c r="AD47" s="22">
        <f t="shared" ref="AD47" si="24">2^(AB47-1)</f>
        <v>0.5</v>
      </c>
      <c r="AE47" s="23">
        <f>ROUNDUP(Y47*(Z47-AB47+(AC47-AA47)/(AD47)),0)</f>
        <v>85</v>
      </c>
      <c r="AF47" s="14">
        <f t="shared" si="18"/>
        <v>425</v>
      </c>
      <c r="AG47"/>
    </row>
    <row r="48" spans="2:33" x14ac:dyDescent="0.25">
      <c r="B48" s="111"/>
      <c r="C48" s="118">
        <v>46</v>
      </c>
      <c r="D48" s="25">
        <f t="shared" si="1"/>
        <v>0</v>
      </c>
      <c r="E48" s="25">
        <f>ROUNDUP(ROUNDUP($T$25*(LOG($T$25,2))/10,0)*($C$2/$T$25)*(ROUNDUP(LOG($C$2,2),0)-ROUNDUP(LOG($C48,2),0)+(2^ROUNDUP(LOG($C48,2),0)-$C48)/2^(ROUNDUP(LOG($C48,2),0)-1)),0)+1</f>
        <v>-19</v>
      </c>
      <c r="F48" s="146">
        <f>IF(OR(E48&lt;=0,$C48&gt;$C$2),0,ROUNDUP((ROUNDUP($T$25*(LOG($T$25/$C$3,2))/10,0)*($C$2/$T$25)*(LOG($C$2/$C48,2)))*(1+0.1*$B$2),0)+1)</f>
        <v>0</v>
      </c>
      <c r="G48" s="146">
        <f t="shared" si="2"/>
        <v>0</v>
      </c>
      <c r="H48" s="146">
        <f t="shared" si="3"/>
        <v>0</v>
      </c>
      <c r="I48" s="146">
        <f t="shared" si="4"/>
        <v>0</v>
      </c>
      <c r="J48" s="146">
        <f t="shared" si="5"/>
        <v>0</v>
      </c>
      <c r="K48" s="163">
        <f t="shared" si="6"/>
        <v>0</v>
      </c>
      <c r="L48" s="146">
        <f t="shared" si="7"/>
        <v>0</v>
      </c>
      <c r="M48" s="146">
        <f>IF($C$2&lt;=$C$32,IF($C48&lt;=$C$10,ROUNDUP($F48*$R$6*$R$12*$R$13,0)+$F$3,0),0)</f>
        <v>0</v>
      </c>
      <c r="N48" s="146">
        <f t="shared" si="8"/>
        <v>0</v>
      </c>
      <c r="O48" s="148">
        <f>IF($C$2&gt;$C$32,IF($C48&lt;=$C$18,ROUNDUP($F48*$R$7*$R$12*$R$13,0)+$F$3,0),0)</f>
        <v>0</v>
      </c>
      <c r="W48" s="24" t="s">
        <v>28</v>
      </c>
      <c r="X48" s="96">
        <v>3</v>
      </c>
      <c r="Y48" s="8">
        <v>21</v>
      </c>
      <c r="Z48" s="9">
        <f t="shared" si="23"/>
        <v>5</v>
      </c>
      <c r="AA48" s="10">
        <v>1</v>
      </c>
      <c r="AB48" s="25">
        <f t="shared" si="10"/>
        <v>0</v>
      </c>
      <c r="AC48" s="25">
        <f t="shared" si="11"/>
        <v>1</v>
      </c>
      <c r="AD48" s="25">
        <f t="shared" si="12"/>
        <v>0.5</v>
      </c>
      <c r="AE48" s="26">
        <f>ROUNDUP(Y48*(Z48-AB48+(AC48-AA48)/(AD48)),0)</f>
        <v>105</v>
      </c>
      <c r="AF48" s="15">
        <f t="shared" si="18"/>
        <v>525</v>
      </c>
    </row>
    <row r="49" spans="2:33" x14ac:dyDescent="0.25">
      <c r="B49" s="111"/>
      <c r="C49" s="118">
        <v>47</v>
      </c>
      <c r="D49" s="25">
        <f t="shared" si="1"/>
        <v>0</v>
      </c>
      <c r="E49" s="25">
        <f>ROUNDUP(ROUNDUP($T$25*(LOG($T$25,2))/10,0)*($C$2/$T$25)*(ROUNDUP(LOG($C$2,2),0)-ROUNDUP(LOG($C49,2),0)+(2^ROUNDUP(LOG($C49,2),0)-$C49)/2^(ROUNDUP(LOG($C49,2),0)-1)),0)+1</f>
        <v>-19</v>
      </c>
      <c r="F49" s="146">
        <f>IF(OR(E49&lt;=0,$C49&gt;$C$2),0,ROUNDUP((ROUNDUP($T$25*(LOG($T$25/$C$3,2))/10,0)*($C$2/$T$25)*(LOG($C$2/$C49,2)))*(1+0.1*$B$2),0)+1)</f>
        <v>0</v>
      </c>
      <c r="G49" s="146">
        <f t="shared" si="2"/>
        <v>0</v>
      </c>
      <c r="H49" s="146">
        <f t="shared" si="3"/>
        <v>0</v>
      </c>
      <c r="I49" s="146">
        <f t="shared" si="4"/>
        <v>0</v>
      </c>
      <c r="J49" s="146">
        <f t="shared" si="5"/>
        <v>0</v>
      </c>
      <c r="K49" s="163">
        <f t="shared" si="6"/>
        <v>0</v>
      </c>
      <c r="L49" s="146">
        <f t="shared" si="7"/>
        <v>0</v>
      </c>
      <c r="M49" s="146">
        <f>IF($C$2&lt;=$C$32,IF($C49&lt;=$C$10,ROUNDUP($F49*$R$6*$R$12*$R$13,0)+$F$3,0),0)</f>
        <v>0</v>
      </c>
      <c r="N49" s="146">
        <f t="shared" si="8"/>
        <v>0</v>
      </c>
      <c r="O49" s="148">
        <f>IF($C$2&gt;$C$32,IF($C49&lt;=$C$18,ROUNDUP($F49*$R$7*$R$12*$R$13,0)+$F$3,0),0)</f>
        <v>0</v>
      </c>
      <c r="W49" s="24" t="s">
        <v>29</v>
      </c>
      <c r="X49" s="96">
        <v>3</v>
      </c>
      <c r="Y49" s="8">
        <v>13</v>
      </c>
      <c r="Z49" s="9">
        <f t="shared" si="23"/>
        <v>4</v>
      </c>
      <c r="AA49" s="10">
        <v>1</v>
      </c>
      <c r="AB49" s="25">
        <f t="shared" si="10"/>
        <v>0</v>
      </c>
      <c r="AC49" s="25">
        <f t="shared" si="11"/>
        <v>1</v>
      </c>
      <c r="AD49" s="25">
        <f t="shared" si="12"/>
        <v>0.5</v>
      </c>
      <c r="AE49" s="26">
        <f t="shared" ref="AE49:AE52" si="25">ROUNDUP(Y49*(Z49-AB49+(AC49-AA49)/(AD49)),0)</f>
        <v>52</v>
      </c>
      <c r="AF49" s="15">
        <f t="shared" si="18"/>
        <v>260</v>
      </c>
    </row>
    <row r="50" spans="2:33" x14ac:dyDescent="0.25">
      <c r="B50" s="111"/>
      <c r="C50" s="118">
        <v>48</v>
      </c>
      <c r="D50" s="25">
        <f t="shared" si="1"/>
        <v>0</v>
      </c>
      <c r="E50" s="25">
        <f>ROUNDUP(ROUNDUP($T$25*(LOG($T$25,2))/10,0)*($C$2/$T$25)*(ROUNDUP(LOG($C$2,2),0)-ROUNDUP(LOG($C50,2),0)+(2^ROUNDUP(LOG($C50,2),0)-$C50)/2^(ROUNDUP(LOG($C50,2),0)-1)),0)+1</f>
        <v>-19</v>
      </c>
      <c r="F50" s="146">
        <f>IF(OR(E50&lt;=0,$C50&gt;$C$2),0,ROUNDUP((ROUNDUP($T$25*(LOG($T$25/$C$3,2))/10,0)*($C$2/$T$25)*(LOG($C$2/$C50,2)))*(1+0.1*$B$2),0)+1)</f>
        <v>0</v>
      </c>
      <c r="G50" s="146">
        <f t="shared" si="2"/>
        <v>0</v>
      </c>
      <c r="H50" s="146">
        <f t="shared" si="3"/>
        <v>0</v>
      </c>
      <c r="I50" s="146">
        <f t="shared" si="4"/>
        <v>0</v>
      </c>
      <c r="J50" s="146">
        <f t="shared" si="5"/>
        <v>0</v>
      </c>
      <c r="K50" s="163">
        <f t="shared" si="6"/>
        <v>0</v>
      </c>
      <c r="L50" s="146">
        <f t="shared" si="7"/>
        <v>0</v>
      </c>
      <c r="M50" s="146">
        <f>IF($C$2&lt;=$C$32,IF($C50&lt;=$C$10,ROUNDUP($F50*$R$6*$R$12*$R$13,0)+$F$3,0),0)</f>
        <v>0</v>
      </c>
      <c r="N50" s="146">
        <f t="shared" si="8"/>
        <v>0</v>
      </c>
      <c r="O50" s="148">
        <f>IF($C$2&gt;$C$32,IF($C50&lt;=$C$18,ROUNDUP($F50*$R$7*$R$12*$R$13,0)+$F$3,0),0)</f>
        <v>0</v>
      </c>
      <c r="W50" s="24" t="s">
        <v>30</v>
      </c>
      <c r="X50" s="96">
        <v>3</v>
      </c>
      <c r="Y50" s="8">
        <v>19</v>
      </c>
      <c r="Z50" s="9">
        <f t="shared" si="23"/>
        <v>5</v>
      </c>
      <c r="AA50" s="10">
        <v>1</v>
      </c>
      <c r="AB50" s="25">
        <f t="shared" si="10"/>
        <v>0</v>
      </c>
      <c r="AC50" s="25">
        <f t="shared" si="11"/>
        <v>1</v>
      </c>
      <c r="AD50" s="25">
        <f t="shared" si="12"/>
        <v>0.5</v>
      </c>
      <c r="AE50" s="26">
        <f t="shared" si="25"/>
        <v>95</v>
      </c>
      <c r="AF50" s="15">
        <f t="shared" si="18"/>
        <v>475</v>
      </c>
    </row>
    <row r="51" spans="2:33" x14ac:dyDescent="0.25">
      <c r="B51" s="111"/>
      <c r="C51" s="118">
        <v>49</v>
      </c>
      <c r="D51" s="25">
        <f t="shared" si="1"/>
        <v>0</v>
      </c>
      <c r="E51" s="25">
        <f>ROUNDUP(ROUNDUP($T$25*(LOG($T$25,2))/10,0)*($C$2/$T$25)*(ROUNDUP(LOG($C$2,2),0)-ROUNDUP(LOG($C51,2),0)+(2^ROUNDUP(LOG($C51,2),0)-$C51)/2^(ROUNDUP(LOG($C51,2),0)-1)),0)+1</f>
        <v>-20</v>
      </c>
      <c r="F51" s="146">
        <f>IF(OR(E51&lt;=0,$C51&gt;$C$2),0,ROUNDUP((ROUNDUP($T$25*(LOG($T$25/$C$3,2))/10,0)*($C$2/$T$25)*(LOG($C$2/$C51,2)))*(1+0.1*$B$2),0)+1)</f>
        <v>0</v>
      </c>
      <c r="G51" s="146">
        <f t="shared" si="2"/>
        <v>0</v>
      </c>
      <c r="H51" s="146">
        <f t="shared" si="3"/>
        <v>0</v>
      </c>
      <c r="I51" s="146">
        <f t="shared" si="4"/>
        <v>0</v>
      </c>
      <c r="J51" s="146">
        <f t="shared" si="5"/>
        <v>0</v>
      </c>
      <c r="K51" s="163">
        <f t="shared" si="6"/>
        <v>0</v>
      </c>
      <c r="L51" s="146">
        <f t="shared" si="7"/>
        <v>0</v>
      </c>
      <c r="M51" s="146">
        <f>IF($C$2&lt;=$C$32,IF($C51&lt;=$C$10,ROUNDUP($F51*$R$6*$R$12*$R$13,0)+$F$3,0),0)</f>
        <v>0</v>
      </c>
      <c r="N51" s="146">
        <f t="shared" si="8"/>
        <v>0</v>
      </c>
      <c r="O51" s="148">
        <f>IF($C$2&gt;$C$32,IF($C51&lt;=$C$18,ROUNDUP($F51*$R$7*$R$12*$R$13,0)+$F$3,0),0)</f>
        <v>0</v>
      </c>
      <c r="W51" s="24" t="s">
        <v>31</v>
      </c>
      <c r="X51" s="96">
        <v>3</v>
      </c>
      <c r="Y51" s="8">
        <v>15</v>
      </c>
      <c r="Z51" s="9">
        <f t="shared" si="23"/>
        <v>4</v>
      </c>
      <c r="AA51" s="10">
        <v>1</v>
      </c>
      <c r="AB51" s="25">
        <f t="shared" si="10"/>
        <v>0</v>
      </c>
      <c r="AC51" s="25">
        <f t="shared" si="11"/>
        <v>1</v>
      </c>
      <c r="AD51" s="25">
        <f t="shared" si="12"/>
        <v>0.5</v>
      </c>
      <c r="AE51" s="26">
        <f t="shared" si="25"/>
        <v>60</v>
      </c>
      <c r="AF51" s="15">
        <f t="shared" si="18"/>
        <v>300</v>
      </c>
    </row>
    <row r="52" spans="2:33" x14ac:dyDescent="0.25">
      <c r="B52" s="111"/>
      <c r="C52" s="118">
        <v>50</v>
      </c>
      <c r="D52" s="25">
        <f t="shared" si="1"/>
        <v>0</v>
      </c>
      <c r="E52" s="25">
        <f>ROUNDUP(ROUNDUP($T$25*(LOG($T$25,2))/10,0)*($C$2/$T$25)*(ROUNDUP(LOG($C$2,2),0)-ROUNDUP(LOG($C52,2),0)+(2^ROUNDUP(LOG($C52,2),0)-$C52)/2^(ROUNDUP(LOG($C52,2),0)-1)),0)+1</f>
        <v>-20</v>
      </c>
      <c r="F52" s="146">
        <f>IF(OR(E52&lt;=0,$C52&gt;$C$2),0,ROUNDUP((ROUNDUP($T$25*(LOG($T$25/$C$3,2))/10,0)*($C$2/$T$25)*(LOG($C$2/$C52,2)))*(1+0.1*$B$2),0)+1)</f>
        <v>0</v>
      </c>
      <c r="G52" s="146">
        <f t="shared" si="2"/>
        <v>0</v>
      </c>
      <c r="H52" s="146">
        <f t="shared" si="3"/>
        <v>0</v>
      </c>
      <c r="I52" s="146">
        <f t="shared" si="4"/>
        <v>0</v>
      </c>
      <c r="J52" s="146">
        <f t="shared" si="5"/>
        <v>0</v>
      </c>
      <c r="K52" s="163">
        <f t="shared" si="6"/>
        <v>0</v>
      </c>
      <c r="L52" s="146">
        <f t="shared" si="7"/>
        <v>0</v>
      </c>
      <c r="M52" s="146">
        <f>IF($C$2&lt;=$C$32,IF($C52&lt;=$C$10,ROUNDUP($F52*$R$6*$R$12*$R$13,0)+$F$3,0),0)</f>
        <v>0</v>
      </c>
      <c r="N52" s="146">
        <f t="shared" si="8"/>
        <v>0</v>
      </c>
      <c r="O52" s="148">
        <f>IF($C$2&gt;$C$32,IF($C52&lt;=$C$18,ROUNDUP($F52*$R$7*$R$12*$R$13,0)+$F$3,0),0)</f>
        <v>0</v>
      </c>
      <c r="W52" s="24" t="s">
        <v>32</v>
      </c>
      <c r="X52" s="96">
        <v>3</v>
      </c>
      <c r="Y52" s="8">
        <v>16</v>
      </c>
      <c r="Z52" s="9">
        <f t="shared" si="23"/>
        <v>4</v>
      </c>
      <c r="AA52" s="10">
        <v>1</v>
      </c>
      <c r="AB52" s="25">
        <f t="shared" si="10"/>
        <v>0</v>
      </c>
      <c r="AC52" s="25">
        <f t="shared" si="11"/>
        <v>1</v>
      </c>
      <c r="AD52" s="25">
        <f t="shared" si="12"/>
        <v>0.5</v>
      </c>
      <c r="AE52" s="26">
        <f t="shared" si="25"/>
        <v>64</v>
      </c>
      <c r="AF52" s="15">
        <f t="shared" si="18"/>
        <v>320</v>
      </c>
    </row>
    <row r="53" spans="2:33" s="4" customFormat="1" ht="15.75" thickBot="1" x14ac:dyDescent="0.3">
      <c r="B53" s="111"/>
      <c r="C53" s="118">
        <v>51</v>
      </c>
      <c r="D53" s="25">
        <f t="shared" si="1"/>
        <v>0</v>
      </c>
      <c r="E53" s="25">
        <f>ROUNDUP(ROUNDUP($T$25*(LOG($T$25,2))/10,0)*($C$2/$T$25)*(ROUNDUP(LOG($C$2,2),0)-ROUNDUP(LOG($C53,2),0)+(2^ROUNDUP(LOG($C53,2),0)-$C53)/2^(ROUNDUP(LOG($C53,2),0)-1)),0)+1</f>
        <v>-21</v>
      </c>
      <c r="F53" s="146">
        <f>IF(OR(E53&lt;=0,$C53&gt;$C$2),0,ROUNDUP((ROUNDUP($T$25*(LOG($T$25/$C$3,2))/10,0)*($C$2/$T$25)*(LOG($C$2/$C53,2)))*(1+0.1*$B$2),0)+1)</f>
        <v>0</v>
      </c>
      <c r="G53" s="146">
        <f t="shared" si="2"/>
        <v>0</v>
      </c>
      <c r="H53" s="146">
        <f t="shared" si="3"/>
        <v>0</v>
      </c>
      <c r="I53" s="146">
        <f t="shared" si="4"/>
        <v>0</v>
      </c>
      <c r="J53" s="146">
        <f t="shared" si="5"/>
        <v>0</v>
      </c>
      <c r="K53" s="163">
        <f t="shared" si="6"/>
        <v>0</v>
      </c>
      <c r="L53" s="146">
        <f t="shared" si="7"/>
        <v>0</v>
      </c>
      <c r="M53" s="146">
        <f>IF($C$2&lt;=$C$32,IF($C53&lt;=$C$10,ROUNDUP($F53*$R$6*$R$12*$R$13,0)+$F$3,0),0)</f>
        <v>0</v>
      </c>
      <c r="N53" s="146">
        <f t="shared" si="8"/>
        <v>0</v>
      </c>
      <c r="O53" s="148">
        <f>IF($C$2&gt;$C$32,IF($C53&lt;=$C$18,ROUNDUP($F53*$R$7*$R$12*$R$13,0)+$F$3,0),0)</f>
        <v>0</v>
      </c>
      <c r="W53" s="27"/>
      <c r="X53" s="29"/>
      <c r="Y53" s="28"/>
      <c r="Z53" s="29"/>
      <c r="AA53" s="30"/>
      <c r="AB53" s="31"/>
      <c r="AC53" s="31"/>
      <c r="AD53" s="31"/>
      <c r="AE53" s="32"/>
      <c r="AF53" s="17"/>
    </row>
    <row r="54" spans="2:33" s="4" customFormat="1" x14ac:dyDescent="0.25">
      <c r="B54" s="111"/>
      <c r="C54" s="118">
        <v>52</v>
      </c>
      <c r="D54" s="25">
        <f t="shared" si="1"/>
        <v>0</v>
      </c>
      <c r="E54" s="25">
        <f>ROUNDUP(ROUNDUP($T$25*(LOG($T$25,2))/10,0)*($C$2/$T$25)*(ROUNDUP(LOG($C$2,2),0)-ROUNDUP(LOG($C54,2),0)+(2^ROUNDUP(LOG($C54,2),0)-$C54)/2^(ROUNDUP(LOG($C54,2),0)-1)),0)+1</f>
        <v>-21</v>
      </c>
      <c r="F54" s="146">
        <f>IF(OR(E54&lt;=0,$C54&gt;$C$2),0,ROUNDUP((ROUNDUP($T$25*(LOG($T$25/$C$3,2))/10,0)*($C$2/$T$25)*(LOG($C$2/$C54,2)))*(1+0.1*$B$2),0)+1)</f>
        <v>0</v>
      </c>
      <c r="G54" s="146">
        <f t="shared" si="2"/>
        <v>0</v>
      </c>
      <c r="H54" s="146">
        <f t="shared" si="3"/>
        <v>0</v>
      </c>
      <c r="I54" s="146">
        <f t="shared" si="4"/>
        <v>0</v>
      </c>
      <c r="J54" s="146">
        <f t="shared" si="5"/>
        <v>0</v>
      </c>
      <c r="K54" s="163">
        <f t="shared" si="6"/>
        <v>0</v>
      </c>
      <c r="L54" s="146">
        <f t="shared" si="7"/>
        <v>0</v>
      </c>
      <c r="M54" s="146">
        <f>IF($C$2&lt;=$C$32,IF($C54&lt;=$C$10,ROUNDUP($F54*$R$6*$R$12*$R$13,0)+$F$3,0),0)</f>
        <v>0</v>
      </c>
      <c r="N54" s="146">
        <f t="shared" si="8"/>
        <v>0</v>
      </c>
      <c r="O54" s="148">
        <f>IF($C$2&gt;$C$32,IF($C54&lt;=$C$18,ROUNDUP($F54*$R$7*$R$12*$R$13,0)+$F$3,0),0)</f>
        <v>0</v>
      </c>
      <c r="W54" s="18" t="s">
        <v>62</v>
      </c>
      <c r="X54" s="95">
        <v>3</v>
      </c>
      <c r="Y54" s="19">
        <v>8</v>
      </c>
      <c r="Z54" s="20">
        <f>ROUNDUP(LOG(Y54,2),0)</f>
        <v>3</v>
      </c>
      <c r="AA54" s="21">
        <v>1</v>
      </c>
      <c r="AB54" s="22">
        <f t="shared" si="10"/>
        <v>0</v>
      </c>
      <c r="AC54" s="22">
        <f t="shared" si="11"/>
        <v>1</v>
      </c>
      <c r="AD54" s="22">
        <f t="shared" si="12"/>
        <v>0.5</v>
      </c>
      <c r="AE54" s="23">
        <f>ROUNDUP(Y54*(Z54-AB54+(AC54-AA54)/(AD54)),0)</f>
        <v>24</v>
      </c>
      <c r="AF54" s="14">
        <f t="shared" si="18"/>
        <v>120</v>
      </c>
      <c r="AG54"/>
    </row>
    <row r="55" spans="2:33" x14ac:dyDescent="0.25">
      <c r="B55" s="111"/>
      <c r="C55" s="118">
        <v>53</v>
      </c>
      <c r="D55" s="25">
        <f t="shared" si="1"/>
        <v>0</v>
      </c>
      <c r="E55" s="25">
        <f>ROUNDUP(ROUNDUP($T$25*(LOG($T$25,2))/10,0)*($C$2/$T$25)*(ROUNDUP(LOG($C$2,2),0)-ROUNDUP(LOG($C55,2),0)+(2^ROUNDUP(LOG($C55,2),0)-$C55)/2^(ROUNDUP(LOG($C55,2),0)-1)),0)+1</f>
        <v>-22</v>
      </c>
      <c r="F55" s="146">
        <f>IF(OR(E55&lt;=0,$C55&gt;$C$2),0,ROUNDUP((ROUNDUP($T$25*(LOG($T$25/$C$3,2))/10,0)*($C$2/$T$25)*(LOG($C$2/$C55,2)))*(1+0.1*$B$2),0)+1)</f>
        <v>0</v>
      </c>
      <c r="G55" s="146">
        <f t="shared" si="2"/>
        <v>0</v>
      </c>
      <c r="H55" s="146">
        <f t="shared" si="3"/>
        <v>0</v>
      </c>
      <c r="I55" s="146">
        <f t="shared" si="4"/>
        <v>0</v>
      </c>
      <c r="J55" s="146">
        <f t="shared" si="5"/>
        <v>0</v>
      </c>
      <c r="K55" s="163">
        <f t="shared" si="6"/>
        <v>0</v>
      </c>
      <c r="L55" s="146">
        <f t="shared" si="7"/>
        <v>0</v>
      </c>
      <c r="M55" s="146">
        <f>IF($C$2&lt;=$C$32,IF($C55&lt;=$C$10,ROUNDUP($F55*$R$6*$R$12*$R$13,0)+$F$3,0),0)</f>
        <v>0</v>
      </c>
      <c r="N55" s="146">
        <f t="shared" si="8"/>
        <v>0</v>
      </c>
      <c r="O55" s="148">
        <f>IF($C$2&gt;$C$32,IF($C55&lt;=$C$18,ROUNDUP($F55*$R$7*$R$12*$R$13,0)+$F$3,0),0)</f>
        <v>0</v>
      </c>
      <c r="W55" s="24" t="s">
        <v>25</v>
      </c>
      <c r="X55" s="96">
        <v>3</v>
      </c>
      <c r="Y55" s="8">
        <v>10</v>
      </c>
      <c r="Z55" s="9">
        <f>ROUNDUP(LOG(Y55,2),0)</f>
        <v>4</v>
      </c>
      <c r="AA55" s="10">
        <v>1</v>
      </c>
      <c r="AB55" s="25">
        <f t="shared" si="10"/>
        <v>0</v>
      </c>
      <c r="AC55" s="25">
        <f t="shared" si="11"/>
        <v>1</v>
      </c>
      <c r="AD55" s="25">
        <f t="shared" si="12"/>
        <v>0.5</v>
      </c>
      <c r="AE55" s="26">
        <f>ROUNDUP(Y55*(Z55-AB55+(AC55-AA55)/(AD55)),0)</f>
        <v>40</v>
      </c>
      <c r="AF55" s="15">
        <f t="shared" si="18"/>
        <v>200</v>
      </c>
    </row>
    <row r="56" spans="2:33" x14ac:dyDescent="0.25">
      <c r="B56" s="111"/>
      <c r="C56" s="118">
        <v>54</v>
      </c>
      <c r="D56" s="25">
        <f t="shared" si="1"/>
        <v>0</v>
      </c>
      <c r="E56" s="25">
        <f>ROUNDUP(ROUNDUP($T$25*(LOG($T$25,2))/10,0)*($C$2/$T$25)*(ROUNDUP(LOG($C$2,2),0)-ROUNDUP(LOG($C56,2),0)+(2^ROUNDUP(LOG($C56,2),0)-$C56)/2^(ROUNDUP(LOG($C56,2),0)-1)),0)+1</f>
        <v>-22</v>
      </c>
      <c r="F56" s="146">
        <f>IF(OR(E56&lt;=0,$C56&gt;$C$2),0,ROUNDUP((ROUNDUP($T$25*(LOG($T$25/$C$3,2))/10,0)*($C$2/$T$25)*(LOG($C$2/$C56,2)))*(1+0.1*$B$2),0)+1)</f>
        <v>0</v>
      </c>
      <c r="G56" s="146">
        <f t="shared" si="2"/>
        <v>0</v>
      </c>
      <c r="H56" s="146">
        <f t="shared" si="3"/>
        <v>0</v>
      </c>
      <c r="I56" s="146">
        <f t="shared" si="4"/>
        <v>0</v>
      </c>
      <c r="J56" s="146">
        <f t="shared" si="5"/>
        <v>0</v>
      </c>
      <c r="K56" s="163">
        <f t="shared" si="6"/>
        <v>0</v>
      </c>
      <c r="L56" s="146">
        <f t="shared" si="7"/>
        <v>0</v>
      </c>
      <c r="M56" s="146">
        <f>IF($C$2&lt;=$C$32,IF($C56&lt;=$C$10,ROUNDUP($F56*$R$6*$R$12*$R$13,0)+$F$3,0),0)</f>
        <v>0</v>
      </c>
      <c r="N56" s="146">
        <f t="shared" si="8"/>
        <v>0</v>
      </c>
      <c r="O56" s="148">
        <f>IF($C$2&gt;$C$32,IF($C56&lt;=$C$18,ROUNDUP($F56*$R$7*$R$12*$R$13,0)+$F$3,0),0)</f>
        <v>0</v>
      </c>
      <c r="W56" s="24" t="s">
        <v>23</v>
      </c>
      <c r="X56" s="96">
        <v>3</v>
      </c>
      <c r="Y56" s="8">
        <v>7</v>
      </c>
      <c r="Z56" s="9">
        <f t="shared" ref="Z56:Z59" si="26">ROUNDUP(LOG(Y56,2),0)</f>
        <v>3</v>
      </c>
      <c r="AA56" s="10">
        <v>1</v>
      </c>
      <c r="AB56" s="25">
        <f t="shared" si="10"/>
        <v>0</v>
      </c>
      <c r="AC56" s="25">
        <f t="shared" si="11"/>
        <v>1</v>
      </c>
      <c r="AD56" s="25">
        <f t="shared" si="12"/>
        <v>0.5</v>
      </c>
      <c r="AE56" s="26">
        <f t="shared" ref="AE56:AE59" si="27">ROUNDUP(Y56*(Z56-AB56+(AC56-AA56)/(AD56)),0)</f>
        <v>21</v>
      </c>
      <c r="AF56" s="15">
        <f t="shared" si="18"/>
        <v>105</v>
      </c>
    </row>
    <row r="57" spans="2:33" x14ac:dyDescent="0.25">
      <c r="B57" s="111"/>
      <c r="C57" s="118">
        <v>55</v>
      </c>
      <c r="D57" s="25">
        <f t="shared" si="1"/>
        <v>0</v>
      </c>
      <c r="E57" s="25">
        <f>ROUNDUP(ROUNDUP($T$25*(LOG($T$25,2))/10,0)*($C$2/$T$25)*(ROUNDUP(LOG($C$2,2),0)-ROUNDUP(LOG($C57,2),0)+(2^ROUNDUP(LOG($C57,2),0)-$C57)/2^(ROUNDUP(LOG($C57,2),0)-1)),0)+1</f>
        <v>-22</v>
      </c>
      <c r="F57" s="146">
        <f>IF(OR(E57&lt;=0,$C57&gt;$C$2),0,ROUNDUP((ROUNDUP($T$25*(LOG($T$25/$C$3,2))/10,0)*($C$2/$T$25)*(LOG($C$2/$C57,2)))*(1+0.1*$B$2),0)+1)</f>
        <v>0</v>
      </c>
      <c r="G57" s="146">
        <f t="shared" si="2"/>
        <v>0</v>
      </c>
      <c r="H57" s="146">
        <f t="shared" si="3"/>
        <v>0</v>
      </c>
      <c r="I57" s="146">
        <f t="shared" si="4"/>
        <v>0</v>
      </c>
      <c r="J57" s="146">
        <f t="shared" si="5"/>
        <v>0</v>
      </c>
      <c r="K57" s="163">
        <f t="shared" si="6"/>
        <v>0</v>
      </c>
      <c r="L57" s="146">
        <f t="shared" si="7"/>
        <v>0</v>
      </c>
      <c r="M57" s="146">
        <f>IF($C$2&lt;=$C$32,IF($C57&lt;=$C$10,ROUNDUP($F57*$R$6*$R$12*$R$13,0)+$F$3,0),0)</f>
        <v>0</v>
      </c>
      <c r="N57" s="146">
        <f t="shared" si="8"/>
        <v>0</v>
      </c>
      <c r="O57" s="148">
        <f>IF($C$2&gt;$C$32,IF($C57&lt;=$C$18,ROUNDUP($F57*$R$7*$R$12*$R$13,0)+$F$3,0),0)</f>
        <v>0</v>
      </c>
      <c r="W57" s="24" t="s">
        <v>24</v>
      </c>
      <c r="X57" s="96">
        <v>3</v>
      </c>
      <c r="Y57" s="8">
        <v>9</v>
      </c>
      <c r="Z57" s="9">
        <f t="shared" si="26"/>
        <v>4</v>
      </c>
      <c r="AA57" s="10">
        <v>1</v>
      </c>
      <c r="AB57" s="25">
        <f t="shared" si="10"/>
        <v>0</v>
      </c>
      <c r="AC57" s="25">
        <f t="shared" si="11"/>
        <v>1</v>
      </c>
      <c r="AD57" s="25">
        <f t="shared" si="12"/>
        <v>0.5</v>
      </c>
      <c r="AE57" s="26">
        <f t="shared" si="27"/>
        <v>36</v>
      </c>
      <c r="AF57" s="15">
        <f t="shared" si="18"/>
        <v>180</v>
      </c>
    </row>
    <row r="58" spans="2:33" x14ac:dyDescent="0.25">
      <c r="B58" s="111"/>
      <c r="C58" s="118">
        <v>56</v>
      </c>
      <c r="D58" s="25">
        <f t="shared" si="1"/>
        <v>0</v>
      </c>
      <c r="E58" s="25">
        <f>ROUNDUP(ROUNDUP($T$25*(LOG($T$25,2))/10,0)*($C$2/$T$25)*(ROUNDUP(LOG($C$2,2),0)-ROUNDUP(LOG($C58,2),0)+(2^ROUNDUP(LOG($C58,2),0)-$C58)/2^(ROUNDUP(LOG($C58,2),0)-1)),0)+1</f>
        <v>-23</v>
      </c>
      <c r="F58" s="146">
        <f>IF(OR(E58&lt;=0,$C58&gt;$C$2),0,ROUNDUP((ROUNDUP($T$25*(LOG($T$25/$C$3,2))/10,0)*($C$2/$T$25)*(LOG($C$2/$C58,2)))*(1+0.1*$B$2),0)+1)</f>
        <v>0</v>
      </c>
      <c r="G58" s="146">
        <f t="shared" si="2"/>
        <v>0</v>
      </c>
      <c r="H58" s="146">
        <f t="shared" si="3"/>
        <v>0</v>
      </c>
      <c r="I58" s="146">
        <f t="shared" si="4"/>
        <v>0</v>
      </c>
      <c r="J58" s="146">
        <f t="shared" si="5"/>
        <v>0</v>
      </c>
      <c r="K58" s="163">
        <f t="shared" si="6"/>
        <v>0</v>
      </c>
      <c r="L58" s="146">
        <f t="shared" si="7"/>
        <v>0</v>
      </c>
      <c r="M58" s="146">
        <f>IF($C$2&lt;=$C$32,IF($C58&lt;=$C$10,ROUNDUP($F58*$R$6*$R$12*$R$13,0)+$F$3,0),0)</f>
        <v>0</v>
      </c>
      <c r="N58" s="146">
        <f t="shared" si="8"/>
        <v>0</v>
      </c>
      <c r="O58" s="148">
        <f>IF($C$2&gt;$C$32,IF($C58&lt;=$C$18,ROUNDUP($F58*$R$7*$R$12*$R$13,0)+$F$3,0),0)</f>
        <v>0</v>
      </c>
      <c r="W58" s="24" t="s">
        <v>26</v>
      </c>
      <c r="X58" s="96">
        <v>3</v>
      </c>
      <c r="Y58" s="8">
        <v>7</v>
      </c>
      <c r="Z58" s="9">
        <f t="shared" si="26"/>
        <v>3</v>
      </c>
      <c r="AA58" s="10">
        <v>1</v>
      </c>
      <c r="AB58" s="25">
        <f t="shared" si="10"/>
        <v>0</v>
      </c>
      <c r="AC58" s="25">
        <f t="shared" si="11"/>
        <v>1</v>
      </c>
      <c r="AD58" s="25">
        <f t="shared" si="12"/>
        <v>0.5</v>
      </c>
      <c r="AE58" s="26">
        <f t="shared" si="27"/>
        <v>21</v>
      </c>
      <c r="AF58" s="15">
        <f t="shared" si="18"/>
        <v>105</v>
      </c>
    </row>
    <row r="59" spans="2:33" x14ac:dyDescent="0.25">
      <c r="B59" s="111"/>
      <c r="C59" s="118">
        <v>57</v>
      </c>
      <c r="D59" s="25">
        <f t="shared" si="1"/>
        <v>0</v>
      </c>
      <c r="E59" s="25">
        <f>ROUNDUP(ROUNDUP($T$25*(LOG($T$25,2))/10,0)*($C$2/$T$25)*(ROUNDUP(LOG($C$2,2),0)-ROUNDUP(LOG($C59,2),0)+(2^ROUNDUP(LOG($C59,2),0)-$C59)/2^(ROUNDUP(LOG($C59,2),0)-1)),0)+1</f>
        <v>-23</v>
      </c>
      <c r="F59" s="146">
        <f>IF(OR(E59&lt;=0,$C59&gt;$C$2),0,ROUNDUP((ROUNDUP($T$25*(LOG($T$25/$C$3,2))/10,0)*($C$2/$T$25)*(LOG($C$2/$C59,2)))*(1+0.1*$B$2),0)+1)</f>
        <v>0</v>
      </c>
      <c r="G59" s="146">
        <f t="shared" si="2"/>
        <v>0</v>
      </c>
      <c r="H59" s="146">
        <f t="shared" si="3"/>
        <v>0</v>
      </c>
      <c r="I59" s="146">
        <f t="shared" si="4"/>
        <v>0</v>
      </c>
      <c r="J59" s="146">
        <f t="shared" si="5"/>
        <v>0</v>
      </c>
      <c r="K59" s="163">
        <f t="shared" si="6"/>
        <v>0</v>
      </c>
      <c r="L59" s="146">
        <f t="shared" si="7"/>
        <v>0</v>
      </c>
      <c r="M59" s="146">
        <f>IF($C$2&lt;=$C$32,IF($C59&lt;=$C$10,ROUNDUP($F59*$R$6*$R$12*$R$13,0)+$F$3,0),0)</f>
        <v>0</v>
      </c>
      <c r="N59" s="146">
        <f t="shared" si="8"/>
        <v>0</v>
      </c>
      <c r="O59" s="148">
        <f>IF($C$2&gt;$C$32,IF($C59&lt;=$C$18,ROUNDUP($F59*$R$7*$R$12*$R$13,0)+$F$3,0),0)</f>
        <v>0</v>
      </c>
      <c r="W59" s="24" t="s">
        <v>27</v>
      </c>
      <c r="X59" s="96">
        <v>3</v>
      </c>
      <c r="Y59" s="8">
        <v>8</v>
      </c>
      <c r="Z59" s="9">
        <f t="shared" si="26"/>
        <v>3</v>
      </c>
      <c r="AA59" s="10">
        <v>1</v>
      </c>
      <c r="AB59" s="25">
        <f t="shared" si="10"/>
        <v>0</v>
      </c>
      <c r="AC59" s="25">
        <f t="shared" si="11"/>
        <v>1</v>
      </c>
      <c r="AD59" s="25">
        <f t="shared" si="12"/>
        <v>0.5</v>
      </c>
      <c r="AE59" s="26">
        <f t="shared" si="27"/>
        <v>24</v>
      </c>
      <c r="AF59" s="15">
        <f t="shared" si="18"/>
        <v>120</v>
      </c>
    </row>
    <row r="60" spans="2:33" s="4" customFormat="1" ht="15.75" thickBot="1" x14ac:dyDescent="0.3">
      <c r="B60" s="111"/>
      <c r="C60" s="118">
        <v>58</v>
      </c>
      <c r="D60" s="25">
        <f t="shared" si="1"/>
        <v>0</v>
      </c>
      <c r="E60" s="25">
        <f>ROUNDUP(ROUNDUP($T$25*(LOG($T$25,2))/10,0)*($C$2/$T$25)*(ROUNDUP(LOG($C$2,2),0)-ROUNDUP(LOG($C60,2),0)+(2^ROUNDUP(LOG($C60,2),0)-$C60)/2^(ROUNDUP(LOG($C60,2),0)-1)),0)+1</f>
        <v>-24</v>
      </c>
      <c r="F60" s="146">
        <f>IF(OR(E60&lt;=0,$C60&gt;$C$2),0,ROUNDUP((ROUNDUP($T$25*(LOG($T$25/$C$3,2))/10,0)*($C$2/$T$25)*(LOG($C$2/$C60,2)))*(1+0.1*$B$2),0)+1)</f>
        <v>0</v>
      </c>
      <c r="G60" s="146">
        <f t="shared" si="2"/>
        <v>0</v>
      </c>
      <c r="H60" s="146">
        <f t="shared" si="3"/>
        <v>0</v>
      </c>
      <c r="I60" s="146">
        <f t="shared" si="4"/>
        <v>0</v>
      </c>
      <c r="J60" s="146">
        <f t="shared" si="5"/>
        <v>0</v>
      </c>
      <c r="K60" s="163">
        <f t="shared" si="6"/>
        <v>0</v>
      </c>
      <c r="L60" s="146">
        <f t="shared" si="7"/>
        <v>0</v>
      </c>
      <c r="M60" s="146">
        <f>IF($C$2&lt;=$C$32,IF($C60&lt;=$C$10,ROUNDUP($F60*$R$6*$R$12*$R$13,0)+$F$3,0),0)</f>
        <v>0</v>
      </c>
      <c r="N60" s="146">
        <f t="shared" si="8"/>
        <v>0</v>
      </c>
      <c r="O60" s="148">
        <f>IF($C$2&gt;$C$32,IF($C60&lt;=$C$18,ROUNDUP($F60*$R$7*$R$12*$R$13,0)+$F$3,0),0)</f>
        <v>0</v>
      </c>
      <c r="W60" s="27"/>
      <c r="X60" s="29"/>
      <c r="Y60" s="28"/>
      <c r="Z60" s="29"/>
      <c r="AA60" s="30"/>
      <c r="AB60" s="31"/>
      <c r="AC60" s="31"/>
      <c r="AD60" s="31"/>
      <c r="AE60" s="32"/>
      <c r="AF60" s="17"/>
    </row>
    <row r="61" spans="2:33" x14ac:dyDescent="0.25">
      <c r="B61" s="111"/>
      <c r="C61" s="118">
        <v>59</v>
      </c>
      <c r="D61" s="25">
        <f t="shared" si="1"/>
        <v>0</v>
      </c>
      <c r="E61" s="25">
        <f>ROUNDUP(ROUNDUP($T$25*(LOG($T$25,2))/10,0)*($C$2/$T$25)*(ROUNDUP(LOG($C$2,2),0)-ROUNDUP(LOG($C61,2),0)+(2^ROUNDUP(LOG($C61,2),0)-$C61)/2^(ROUNDUP(LOG($C61,2),0)-1)),0)+1</f>
        <v>-24</v>
      </c>
      <c r="F61" s="146">
        <f>IF(OR(E61&lt;=0,$C61&gt;$C$2),0,ROUNDUP((ROUNDUP($T$25*(LOG($T$25/$C$3,2))/10,0)*($C$2/$T$25)*(LOG($C$2/$C61,2)))*(1+0.1*$B$2),0)+1)</f>
        <v>0</v>
      </c>
      <c r="G61" s="146">
        <f t="shared" si="2"/>
        <v>0</v>
      </c>
      <c r="H61" s="146">
        <f t="shared" si="3"/>
        <v>0</v>
      </c>
      <c r="I61" s="146">
        <f t="shared" si="4"/>
        <v>0</v>
      </c>
      <c r="J61" s="146">
        <f t="shared" si="5"/>
        <v>0</v>
      </c>
      <c r="K61" s="163">
        <f t="shared" si="6"/>
        <v>0</v>
      </c>
      <c r="L61" s="146">
        <f t="shared" si="7"/>
        <v>0</v>
      </c>
      <c r="M61" s="146">
        <f>IF($C$2&lt;=$C$32,IF($C61&lt;=$C$10,ROUNDUP($F61*$R$6*$R$12*$R$13,0)+$F$3,0),0)</f>
        <v>0</v>
      </c>
      <c r="N61" s="146">
        <f t="shared" si="8"/>
        <v>0</v>
      </c>
      <c r="O61" s="148">
        <f>IF($C$2&gt;$C$32,IF($C61&lt;=$C$18,ROUNDUP($F61*$R$7*$R$12*$R$13,0)+$F$3,0),0)</f>
        <v>0</v>
      </c>
      <c r="W61" s="18" t="s">
        <v>63</v>
      </c>
      <c r="X61" s="95">
        <v>8</v>
      </c>
      <c r="Y61" s="19">
        <v>11</v>
      </c>
      <c r="Z61" s="20">
        <f>ROUNDUP(LOG(Y61,2),0)</f>
        <v>4</v>
      </c>
      <c r="AA61" s="21">
        <v>1</v>
      </c>
      <c r="AB61" s="22">
        <f>ROUND(LOG(AA61,2),0)</f>
        <v>0</v>
      </c>
      <c r="AC61" s="22">
        <f>2^AB61</f>
        <v>1</v>
      </c>
      <c r="AD61" s="22">
        <f>2^(AB61-1)</f>
        <v>0.5</v>
      </c>
      <c r="AE61" s="23">
        <f>ROUNDUP(Y61*(Z61-AB61+(AC61-AA61)/(AD61)),0)</f>
        <v>44</v>
      </c>
      <c r="AF61" s="33">
        <f>AE61*5</f>
        <v>220</v>
      </c>
    </row>
    <row r="62" spans="2:33" x14ac:dyDescent="0.25">
      <c r="B62" s="111"/>
      <c r="C62" s="118">
        <v>60</v>
      </c>
      <c r="D62" s="25">
        <f t="shared" si="1"/>
        <v>0</v>
      </c>
      <c r="E62" s="25">
        <f>ROUNDUP(ROUNDUP($T$25*(LOG($T$25,2))/10,0)*($C$2/$T$25)*(ROUNDUP(LOG($C$2,2),0)-ROUNDUP(LOG($C62,2),0)+(2^ROUNDUP(LOG($C62,2),0)-$C62)/2^(ROUNDUP(LOG($C62,2),0)-1)),0)+1</f>
        <v>-24</v>
      </c>
      <c r="F62" s="146">
        <f>IF(OR(E62&lt;=0,$C62&gt;$C$2),0,ROUNDUP((ROUNDUP($T$25*(LOG($T$25/$C$3,2))/10,0)*($C$2/$T$25)*(LOG($C$2/$C62,2)))*(1+0.1*$B$2),0)+1)</f>
        <v>0</v>
      </c>
      <c r="G62" s="146">
        <f t="shared" si="2"/>
        <v>0</v>
      </c>
      <c r="H62" s="146">
        <f t="shared" si="3"/>
        <v>0</v>
      </c>
      <c r="I62" s="146">
        <f t="shared" si="4"/>
        <v>0</v>
      </c>
      <c r="J62" s="146">
        <f t="shared" si="5"/>
        <v>0</v>
      </c>
      <c r="K62" s="163">
        <f t="shared" si="6"/>
        <v>0</v>
      </c>
      <c r="L62" s="146">
        <f t="shared" si="7"/>
        <v>0</v>
      </c>
      <c r="M62" s="146">
        <f>IF($C$2&lt;=$C$32,IF($C62&lt;=$C$10,ROUNDUP($F62*$R$6*$R$12*$R$13,0)+$F$3,0),0)</f>
        <v>0</v>
      </c>
      <c r="N62" s="146">
        <f t="shared" si="8"/>
        <v>0</v>
      </c>
      <c r="O62" s="148">
        <f>IF($C$2&gt;$C$32,IF($C62&lt;=$C$18,ROUNDUP($F62*$R$7*$R$12*$R$13,0)+$F$3,0),0)</f>
        <v>0</v>
      </c>
      <c r="W62" s="39"/>
      <c r="X62" s="97"/>
      <c r="Y62" s="11"/>
      <c r="Z62" s="12"/>
      <c r="AA62" s="13"/>
      <c r="AB62" s="40"/>
      <c r="AC62" s="40"/>
      <c r="AD62" s="40"/>
      <c r="AE62" s="41"/>
      <c r="AF62" s="42"/>
      <c r="AG62" t="s">
        <v>68</v>
      </c>
    </row>
    <row r="63" spans="2:33" x14ac:dyDescent="0.25">
      <c r="B63" s="111"/>
      <c r="C63" s="118">
        <v>61</v>
      </c>
      <c r="D63" s="25">
        <f t="shared" si="1"/>
        <v>0</v>
      </c>
      <c r="E63" s="25">
        <f>ROUNDUP(ROUNDUP($T$25*(LOG($T$25,2))/10,0)*($C$2/$T$25)*(ROUNDUP(LOG($C$2,2),0)-ROUNDUP(LOG($C63,2),0)+(2^ROUNDUP(LOG($C63,2),0)-$C63)/2^(ROUNDUP(LOG($C63,2),0)-1)),0)+1</f>
        <v>-25</v>
      </c>
      <c r="F63" s="146">
        <f>IF(OR(E63&lt;=0,$C63&gt;$C$2),0,ROUNDUP((ROUNDUP($T$25*(LOG($T$25/$C$3,2))/10,0)*($C$2/$T$25)*(LOG($C$2/$C63,2)))*(1+0.1*$B$2),0)+1)</f>
        <v>0</v>
      </c>
      <c r="G63" s="146">
        <f t="shared" si="2"/>
        <v>0</v>
      </c>
      <c r="H63" s="146">
        <f t="shared" si="3"/>
        <v>0</v>
      </c>
      <c r="I63" s="146">
        <f t="shared" si="4"/>
        <v>0</v>
      </c>
      <c r="J63" s="146">
        <f t="shared" si="5"/>
        <v>0</v>
      </c>
      <c r="K63" s="163">
        <f t="shared" si="6"/>
        <v>0</v>
      </c>
      <c r="L63" s="146">
        <f t="shared" si="7"/>
        <v>0</v>
      </c>
      <c r="M63" s="146">
        <f>IF($C$2&lt;=$C$32,IF($C63&lt;=$C$10,ROUNDUP($F63*$R$6*$R$12*$R$13,0)+$F$3,0),0)</f>
        <v>0</v>
      </c>
      <c r="N63" s="146">
        <f t="shared" si="8"/>
        <v>0</v>
      </c>
      <c r="O63" s="148">
        <f>IF($C$2&gt;$C$32,IF($C63&lt;=$C$18,ROUNDUP($F63*$R$7*$R$12*$R$13,0)+$F$3,0),0)</f>
        <v>0</v>
      </c>
      <c r="W63" s="24" t="s">
        <v>5</v>
      </c>
      <c r="X63" s="96">
        <v>8</v>
      </c>
      <c r="Y63" s="8">
        <v>13</v>
      </c>
      <c r="Z63" s="9">
        <f t="shared" ref="Z63:Z71" si="28">ROUNDUP(LOG(Y63,2),0)</f>
        <v>4</v>
      </c>
      <c r="AA63" s="10">
        <v>1</v>
      </c>
      <c r="AB63" s="25">
        <f t="shared" ref="AB63:AB71" si="29">ROUND(LOG(AA63,2),0)</f>
        <v>0</v>
      </c>
      <c r="AC63" s="25">
        <f t="shared" ref="AC63:AC71" si="30">2^AB63</f>
        <v>1</v>
      </c>
      <c r="AD63" s="25">
        <f t="shared" ref="AD63:AD69" si="31">2^(AB63-1)</f>
        <v>0.5</v>
      </c>
      <c r="AE63" s="26">
        <f>ROUNDUP(Y63*(Z63-AB63+(AC63-AA63)/(AD63)),0)</f>
        <v>52</v>
      </c>
      <c r="AF63" s="16">
        <f t="shared" ref="AF63:AF71" si="32">AE63*5</f>
        <v>260</v>
      </c>
      <c r="AG63">
        <v>374</v>
      </c>
    </row>
    <row r="64" spans="2:33" x14ac:dyDescent="0.25">
      <c r="B64" s="111"/>
      <c r="C64" s="118">
        <v>62</v>
      </c>
      <c r="D64" s="25">
        <f t="shared" si="1"/>
        <v>0</v>
      </c>
      <c r="E64" s="25">
        <f>ROUNDUP(ROUNDUP($T$25*(LOG($T$25,2))/10,0)*($C$2/$T$25)*(ROUNDUP(LOG($C$2,2),0)-ROUNDUP(LOG($C64,2),0)+(2^ROUNDUP(LOG($C64,2),0)-$C64)/2^(ROUNDUP(LOG($C64,2),0)-1)),0)+1</f>
        <v>-25</v>
      </c>
      <c r="F64" s="146">
        <f>IF(OR(E64&lt;=0,$C64&gt;$C$2),0,ROUNDUP((ROUNDUP($T$25*(LOG($T$25/$C$3,2))/10,0)*($C$2/$T$25)*(LOG($C$2/$C64,2)))*(1+0.1*$B$2),0)+1)</f>
        <v>0</v>
      </c>
      <c r="G64" s="146">
        <f t="shared" si="2"/>
        <v>0</v>
      </c>
      <c r="H64" s="146">
        <f t="shared" si="3"/>
        <v>0</v>
      </c>
      <c r="I64" s="146">
        <f t="shared" si="4"/>
        <v>0</v>
      </c>
      <c r="J64" s="146">
        <f t="shared" si="5"/>
        <v>0</v>
      </c>
      <c r="K64" s="163">
        <f t="shared" si="6"/>
        <v>0</v>
      </c>
      <c r="L64" s="146">
        <f t="shared" si="7"/>
        <v>0</v>
      </c>
      <c r="M64" s="146">
        <f>IF($C$2&lt;=$C$32,IF($C64&lt;=$C$10,ROUNDUP($F64*$R$6*$R$12*$R$13,0)+$F$3,0),0)</f>
        <v>0</v>
      </c>
      <c r="N64" s="146">
        <f t="shared" si="8"/>
        <v>0</v>
      </c>
      <c r="O64" s="148">
        <f>IF($C$2&gt;$C$32,IF($C64&lt;=$C$18,ROUNDUP($F64*$R$7*$R$12*$R$13,0)+$F$3,0),0)</f>
        <v>0</v>
      </c>
      <c r="W64" s="39"/>
      <c r="X64" s="97"/>
      <c r="Y64" s="11"/>
      <c r="Z64" s="12"/>
      <c r="AA64" s="13"/>
      <c r="AB64" s="40"/>
      <c r="AC64" s="40"/>
      <c r="AD64" s="40"/>
      <c r="AE64" s="41"/>
      <c r="AF64" s="42"/>
      <c r="AG64" t="s">
        <v>67</v>
      </c>
    </row>
    <row r="65" spans="2:33" x14ac:dyDescent="0.25">
      <c r="B65" s="111"/>
      <c r="C65" s="118">
        <v>63</v>
      </c>
      <c r="D65" s="25">
        <f t="shared" si="1"/>
        <v>0</v>
      </c>
      <c r="E65" s="25">
        <f>ROUNDUP(ROUNDUP($T$25*(LOG($T$25,2))/10,0)*($C$2/$T$25)*(ROUNDUP(LOG($C$2,2),0)-ROUNDUP(LOG($C65,2),0)+(2^ROUNDUP(LOG($C65,2),0)-$C65)/2^(ROUNDUP(LOG($C65,2),0)-1)),0)+1</f>
        <v>-26</v>
      </c>
      <c r="F65" s="146">
        <f>IF(OR(E65&lt;=0,$C65&gt;$C$2),0,ROUNDUP((ROUNDUP($T$25*(LOG($T$25/$C$3,2))/10,0)*($C$2/$T$25)*(LOG($C$2/$C65,2)))*(1+0.1*$B$2),0)+1)</f>
        <v>0</v>
      </c>
      <c r="G65" s="146">
        <f t="shared" si="2"/>
        <v>0</v>
      </c>
      <c r="H65" s="146">
        <f t="shared" si="3"/>
        <v>0</v>
      </c>
      <c r="I65" s="146">
        <f t="shared" si="4"/>
        <v>0</v>
      </c>
      <c r="J65" s="146">
        <f t="shared" si="5"/>
        <v>0</v>
      </c>
      <c r="K65" s="163">
        <f t="shared" si="6"/>
        <v>0</v>
      </c>
      <c r="L65" s="146">
        <f t="shared" si="7"/>
        <v>0</v>
      </c>
      <c r="M65" s="146">
        <f>IF($C$2&lt;=$C$32,IF($C65&lt;=$C$10,ROUNDUP($F65*$R$6*$R$12*$R$13,0)+$F$3,0),0)</f>
        <v>0</v>
      </c>
      <c r="N65" s="146">
        <f t="shared" si="8"/>
        <v>0</v>
      </c>
      <c r="O65" s="148">
        <f>IF($C$2&gt;$C$32,IF($C65&lt;=$C$18,ROUNDUP($F65*$R$7*$R$12*$R$13,0)+$F$3,0),0)</f>
        <v>0</v>
      </c>
      <c r="W65" s="43" t="s">
        <v>64</v>
      </c>
      <c r="X65" s="98">
        <v>8</v>
      </c>
      <c r="Y65" s="5">
        <v>12</v>
      </c>
      <c r="Z65" s="6">
        <f t="shared" si="28"/>
        <v>4</v>
      </c>
      <c r="AA65" s="7">
        <v>1</v>
      </c>
      <c r="AB65" s="44">
        <f t="shared" si="29"/>
        <v>0</v>
      </c>
      <c r="AC65" s="44">
        <f t="shared" si="30"/>
        <v>1</v>
      </c>
      <c r="AD65" s="44">
        <f t="shared" si="31"/>
        <v>0.5</v>
      </c>
      <c r="AE65" s="26">
        <f>ROUNDUP(Y65*(Z65-AB65+(AC65-AA65)/(AD65)),0)</f>
        <v>48</v>
      </c>
      <c r="AF65" s="45">
        <f t="shared" si="32"/>
        <v>240</v>
      </c>
      <c r="AG65">
        <v>214</v>
      </c>
    </row>
    <row r="66" spans="2:33" x14ac:dyDescent="0.25">
      <c r="B66" s="111"/>
      <c r="C66" s="118">
        <v>64</v>
      </c>
      <c r="D66" s="25">
        <f t="shared" si="1"/>
        <v>0</v>
      </c>
      <c r="E66" s="25">
        <f>ROUNDUP(ROUNDUP($T$25*(LOG($T$25,2))/10,0)*($C$2/$T$25)*(ROUNDUP(LOG($C$2,2),0)-ROUNDUP(LOG($C66,2),0)+(2^ROUNDUP(LOG($C66,2),0)-$C66)/2^(ROUNDUP(LOG($C66,2),0)-1)),0)+1</f>
        <v>-26</v>
      </c>
      <c r="F66" s="146">
        <f>IF(OR(E66&lt;=0,$C66&gt;$C$2),0,ROUNDUP((ROUNDUP($T$25*(LOG($T$25/$C$3,2))/10,0)*($C$2/$T$25)*(LOG($C$2/$C66,2)))*(1+0.1*$B$2),0)+1)</f>
        <v>0</v>
      </c>
      <c r="G66" s="146">
        <f t="shared" si="2"/>
        <v>0</v>
      </c>
      <c r="H66" s="146">
        <f t="shared" si="3"/>
        <v>0</v>
      </c>
      <c r="I66" s="146">
        <f t="shared" si="4"/>
        <v>0</v>
      </c>
      <c r="J66" s="146">
        <f t="shared" si="5"/>
        <v>0</v>
      </c>
      <c r="K66" s="164">
        <f t="shared" si="6"/>
        <v>0</v>
      </c>
      <c r="L66" s="146">
        <f t="shared" si="7"/>
        <v>0</v>
      </c>
      <c r="M66" s="146">
        <f>IF($C$2&lt;=$C$32,IF($C66&lt;=$C$10,ROUNDUP($F66*$R$6*$R$12*$R$13,0)+$F$3,0),0)</f>
        <v>0</v>
      </c>
      <c r="N66" s="146">
        <f t="shared" si="8"/>
        <v>0</v>
      </c>
      <c r="O66" s="148">
        <f>IF($C$2&gt;$C$32,IF($C66&lt;=$C$18,ROUNDUP($F66*$R$7*$R$12*$R$13,0)+$F$3,0),0)</f>
        <v>0</v>
      </c>
      <c r="W66" s="39"/>
      <c r="X66" s="97"/>
      <c r="Y66" s="11"/>
      <c r="Z66" s="12"/>
      <c r="AA66" s="13"/>
      <c r="AB66" s="40"/>
      <c r="AC66" s="40"/>
      <c r="AD66" s="40"/>
      <c r="AE66" s="41"/>
      <c r="AF66" s="42"/>
      <c r="AG66" t="s">
        <v>69</v>
      </c>
    </row>
    <row r="67" spans="2:33" x14ac:dyDescent="0.25">
      <c r="B67" s="111"/>
      <c r="C67" s="118">
        <v>65</v>
      </c>
      <c r="D67" s="25">
        <f t="shared" si="1"/>
        <v>0</v>
      </c>
      <c r="E67" s="25">
        <f>ROUNDUP(ROUNDUP($T$25*(LOG($T$25,2))/10,0)*($C$2/$T$25)*(ROUNDUP(LOG($C$2,2),0)-ROUNDUP(LOG($C67,2),0)+(2^ROUNDUP(LOG($C67,2),0)-$C67)/2^(ROUNDUP(LOG($C67,2),0)-1)),0)+1</f>
        <v>-26</v>
      </c>
      <c r="F67" s="146">
        <f>IF(OR(E67&lt;=0,$C67&gt;$C$2),0,ROUNDUP((ROUNDUP($T$25*(LOG($T$25/$C$3,2))/10,0)*($C$2/$T$25)*(LOG($C$2/$C67,2)))*(1+0.1*$B$2),0)+1)</f>
        <v>0</v>
      </c>
      <c r="G67" s="146">
        <f t="shared" si="2"/>
        <v>0</v>
      </c>
      <c r="H67" s="146">
        <f t="shared" si="3"/>
        <v>0</v>
      </c>
      <c r="I67" s="146">
        <f t="shared" si="4"/>
        <v>0</v>
      </c>
      <c r="J67" s="146">
        <f t="shared" si="5"/>
        <v>0</v>
      </c>
      <c r="K67" s="148">
        <f t="shared" si="6"/>
        <v>0</v>
      </c>
      <c r="L67" s="146">
        <f t="shared" si="7"/>
        <v>0</v>
      </c>
      <c r="M67" s="146">
        <f>IF($C$2&lt;=$C$32,IF($C67&lt;=$C$10,ROUNDUP($F67*$R$6*$R$12*$R$13,0)+$F$3,0),0)</f>
        <v>0</v>
      </c>
      <c r="N67" s="146">
        <f t="shared" si="8"/>
        <v>0</v>
      </c>
      <c r="O67" s="148">
        <f>IF($C$2&gt;$C$32,IF($C67&lt;=$C$18,ROUNDUP($F67*$R$7*$R$12*$R$13,0)+$F$3,0),0)</f>
        <v>0</v>
      </c>
      <c r="W67" s="43" t="s">
        <v>65</v>
      </c>
      <c r="X67" s="98">
        <v>8</v>
      </c>
      <c r="Y67" s="5">
        <v>11</v>
      </c>
      <c r="Z67" s="6">
        <f t="shared" si="28"/>
        <v>4</v>
      </c>
      <c r="AA67" s="7">
        <v>1</v>
      </c>
      <c r="AB67" s="44">
        <f t="shared" si="29"/>
        <v>0</v>
      </c>
      <c r="AC67" s="44">
        <f t="shared" si="30"/>
        <v>1</v>
      </c>
      <c r="AD67" s="44">
        <f t="shared" si="31"/>
        <v>0.5</v>
      </c>
      <c r="AE67" s="26">
        <f>ROUNDUP(Y67*(Z67-AB67+(AC67-AA67)/(AD67)),0)</f>
        <v>44</v>
      </c>
      <c r="AF67" s="45">
        <f t="shared" si="32"/>
        <v>220</v>
      </c>
    </row>
    <row r="68" spans="2:33" x14ac:dyDescent="0.25">
      <c r="B68" s="111"/>
      <c r="C68" s="118">
        <v>66</v>
      </c>
      <c r="D68" s="25">
        <f t="shared" ref="D68:D126" si="33">IF(C68&lt;=$C$2,ROUNDUP($C$2*(ROUNDUP(LOG($C$2,2),0)-ROUNDUP(LOG($C68,2),0)+(2^ROUNDUP(LOG($C68,2),0)-$C68)/2^(ROUNDUP(LOG($C68,2),0)-1)),0),0)</f>
        <v>0</v>
      </c>
      <c r="E68" s="25">
        <f>ROUNDUP(ROUNDUP($T$25*(LOG($T$25,2))/10,0)*($C$2/$T$25)*(ROUNDUP(LOG($C$2,2),0)-ROUNDUP(LOG($C68,2),0)+(2^ROUNDUP(LOG($C68,2),0)-$C68)/2^(ROUNDUP(LOG($C68,2),0)-1)),0)+1</f>
        <v>-26</v>
      </c>
      <c r="F68" s="146">
        <f>IF(OR(E68&lt;=0,$C68&gt;$C$2),0,ROUNDUP((ROUNDUP($T$25*(LOG($T$25/$C$3,2))/10,0)*($C$2/$T$25)*(LOG($C$2/$C68,2)))*(1+0.1*$B$2),0)+1)</f>
        <v>0</v>
      </c>
      <c r="G68" s="146">
        <f t="shared" ref="G68:G126" si="34">IF($C$2&gt;10,,IF($C68&lt;=$C$6,ROUNDUP($F68*$R$5,0)+1,ROUNDUP($F68*($R$5-1),0)))</f>
        <v>0</v>
      </c>
      <c r="H68" s="146">
        <f t="shared" ref="H68:H126" si="35">IF(OR($C$2&lt;11,$C$2&gt;22),IF(AND($C$2=$C$10,$C68&lt;=$C$2),ROUNDUP($F68*$R$6*1.5,0)+1,0),IF($C68&lt;=$C$10,ROUNDUP($F68*$R$6,0)+1,ROUNDUP($F68*($R$6-1),0)))</f>
        <v>0</v>
      </c>
      <c r="I68" s="146">
        <f t="shared" ref="I68:I126" si="36">IF(OR($C$2&lt;22,$C$2&gt;44),IF(AND($C$2=$C$18,$C68&lt;=$C$2),ROUNDUP($F68*$R$7*1.5,0)+1,0),IF($C68&lt;=$C$18,ROUNDUP($F68*$R$7,0)+1,ROUNDUP($F68*($R$7-1),0)))</f>
        <v>0</v>
      </c>
      <c r="J68" s="146">
        <f t="shared" ref="J68:J126" si="37">IF(OR($C$2&lt;44,$C$2&gt;94),IF(AND($C$2=$C$34,$C68&lt;=$C$2),ROUNDUP($F68*$R$8*1.5,0)+1,0),IF($C68&lt;=$C$34,ROUNDUP($F68*$R$8,0)+1,ROUNDUP($F68*($R$8-1),0)))</f>
        <v>0</v>
      </c>
      <c r="K68" s="148">
        <f t="shared" ref="K68:K126" si="38">IF($C$2&lt;92,IF(AND($C$2=$C$66,$C68&lt;=$C$2),ROUNDUP($F68*$R$9*1.5,0)+1,0),IF($C68&lt;=$C$66,ROUNDUP($F68*$R$9,0)+1,ROUNDUP($F68*($R$9-1),0)))</f>
        <v>0</v>
      </c>
      <c r="L68" s="146">
        <f t="shared" ref="L68:L126" si="39">IF($C$2&lt;=$C$32,IF($C68&lt;=$C$32,$F68,0),0)</f>
        <v>0</v>
      </c>
      <c r="M68" s="146">
        <f>IF($C$2&lt;=$C$32,IF($C68&lt;=$C$10,ROUNDUP($F68*$R$6*$R$12*$R$13,0)+$F$3,0),0)</f>
        <v>0</v>
      </c>
      <c r="N68" s="146">
        <f t="shared" ref="N68:N126" si="40">IF($C$2&gt;$C$32,$F68,0)</f>
        <v>0</v>
      </c>
      <c r="O68" s="148">
        <f>IF($C$2&gt;$C$32,IF($C68&lt;=$C$18,ROUNDUP($F68*$R$7*$R$12*$R$13,0)+$F$3,0),0)</f>
        <v>0</v>
      </c>
      <c r="W68" s="39"/>
      <c r="X68" s="97"/>
      <c r="Y68" s="11"/>
      <c r="Z68" s="12"/>
      <c r="AA68" s="13"/>
      <c r="AB68" s="40"/>
      <c r="AC68" s="40"/>
      <c r="AD68" s="40"/>
      <c r="AE68" s="41"/>
      <c r="AF68" s="42"/>
      <c r="AG68" t="s">
        <v>70</v>
      </c>
    </row>
    <row r="69" spans="2:33" x14ac:dyDescent="0.25">
      <c r="B69" s="111"/>
      <c r="C69" s="118">
        <v>67</v>
      </c>
      <c r="D69" s="25">
        <f t="shared" si="33"/>
        <v>0</v>
      </c>
      <c r="E69" s="25">
        <f>ROUNDUP(ROUNDUP($T$25*(LOG($T$25,2))/10,0)*($C$2/$T$25)*(ROUNDUP(LOG($C$2,2),0)-ROUNDUP(LOG($C69,2),0)+(2^ROUNDUP(LOG($C69,2),0)-$C69)/2^(ROUNDUP(LOG($C69,2),0)-1)),0)+1</f>
        <v>-27</v>
      </c>
      <c r="F69" s="146">
        <f>IF(OR(E69&lt;=0,$C69&gt;$C$2),0,ROUNDUP((ROUNDUP($T$25*(LOG($T$25/$C$3,2))/10,0)*($C$2/$T$25)*(LOG($C$2/$C69,2)))*(1+0.1*$B$2),0)+1)</f>
        <v>0</v>
      </c>
      <c r="G69" s="146">
        <f t="shared" si="34"/>
        <v>0</v>
      </c>
      <c r="H69" s="146">
        <f t="shared" si="35"/>
        <v>0</v>
      </c>
      <c r="I69" s="146">
        <f t="shared" si="36"/>
        <v>0</v>
      </c>
      <c r="J69" s="146">
        <f t="shared" si="37"/>
        <v>0</v>
      </c>
      <c r="K69" s="148">
        <f t="shared" si="38"/>
        <v>0</v>
      </c>
      <c r="L69" s="146">
        <f t="shared" si="39"/>
        <v>0</v>
      </c>
      <c r="M69" s="146">
        <f>IF($C$2&lt;=$C$32,IF($C69&lt;=$C$10,ROUNDUP($F69*$R$6*$R$12*$R$13,0)+$F$3,0),0)</f>
        <v>0</v>
      </c>
      <c r="N69" s="146">
        <f t="shared" si="40"/>
        <v>0</v>
      </c>
      <c r="O69" s="148">
        <f>IF($C$2&gt;$C$32,IF($C69&lt;=$C$18,ROUNDUP($F69*$R$7*$R$12*$R$13,0)+$F$3,0),0)</f>
        <v>0</v>
      </c>
      <c r="W69" s="43" t="s">
        <v>66</v>
      </c>
      <c r="X69" s="98">
        <v>8</v>
      </c>
      <c r="Y69" s="5">
        <v>11</v>
      </c>
      <c r="Z69" s="6">
        <f t="shared" si="28"/>
        <v>4</v>
      </c>
      <c r="AA69" s="7">
        <v>1</v>
      </c>
      <c r="AB69" s="44">
        <f t="shared" si="29"/>
        <v>0</v>
      </c>
      <c r="AC69" s="44">
        <f t="shared" si="30"/>
        <v>1</v>
      </c>
      <c r="AD69" s="44">
        <f t="shared" si="31"/>
        <v>0.5</v>
      </c>
      <c r="AE69" s="26">
        <f>ROUNDUP(Y69*(Z69-AB69+(AC69-AA69)/(AD69)),0)</f>
        <v>44</v>
      </c>
      <c r="AF69" s="45">
        <f t="shared" si="32"/>
        <v>220</v>
      </c>
    </row>
    <row r="70" spans="2:33" x14ac:dyDescent="0.25">
      <c r="B70" s="111"/>
      <c r="C70" s="118">
        <v>68</v>
      </c>
      <c r="D70" s="25">
        <f t="shared" si="33"/>
        <v>0</v>
      </c>
      <c r="E70" s="25">
        <f>ROUNDUP(ROUNDUP($T$25*(LOG($T$25,2))/10,0)*($C$2/$T$25)*(ROUNDUP(LOG($C$2,2),0)-ROUNDUP(LOG($C70,2),0)+(2^ROUNDUP(LOG($C70,2),0)-$C70)/2^(ROUNDUP(LOG($C70,2),0)-1)),0)+1</f>
        <v>-27</v>
      </c>
      <c r="F70" s="146">
        <f>IF(OR(E70&lt;=0,$C70&gt;$C$2),0,ROUNDUP((ROUNDUP($T$25*(LOG($T$25/$C$3,2))/10,0)*($C$2/$T$25)*(LOG($C$2/$C70,2)))*(1+0.1*$B$2),0)+1)</f>
        <v>0</v>
      </c>
      <c r="G70" s="146">
        <f t="shared" si="34"/>
        <v>0</v>
      </c>
      <c r="H70" s="146">
        <f t="shared" si="35"/>
        <v>0</v>
      </c>
      <c r="I70" s="146">
        <f t="shared" si="36"/>
        <v>0</v>
      </c>
      <c r="J70" s="146">
        <f t="shared" si="37"/>
        <v>0</v>
      </c>
      <c r="K70" s="148">
        <f t="shared" si="38"/>
        <v>0</v>
      </c>
      <c r="L70" s="146">
        <f t="shared" si="39"/>
        <v>0</v>
      </c>
      <c r="M70" s="146">
        <f>IF($C$2&lt;=$C$32,IF($C70&lt;=$C$10,ROUNDUP($F70*$R$6*$R$12*$R$13,0)+$F$3,0),0)</f>
        <v>0</v>
      </c>
      <c r="N70" s="146">
        <f t="shared" si="40"/>
        <v>0</v>
      </c>
      <c r="O70" s="148">
        <f>IF($C$2&gt;$C$32,IF($C70&lt;=$C$18,ROUNDUP($F70*$R$7*$R$12*$R$13,0)+$F$3,0),0)</f>
        <v>0</v>
      </c>
      <c r="W70" s="39"/>
      <c r="X70" s="97"/>
      <c r="Y70" s="11"/>
      <c r="Z70" s="12"/>
      <c r="AA70" s="13"/>
      <c r="AB70" s="40"/>
      <c r="AC70" s="40"/>
      <c r="AD70" s="40"/>
      <c r="AE70" s="41"/>
      <c r="AF70" s="42"/>
      <c r="AG70" t="s">
        <v>71</v>
      </c>
    </row>
    <row r="71" spans="2:33" x14ac:dyDescent="0.25">
      <c r="B71" s="111"/>
      <c r="C71" s="118">
        <v>69</v>
      </c>
      <c r="D71" s="25">
        <f t="shared" si="33"/>
        <v>0</v>
      </c>
      <c r="E71" s="25">
        <f>ROUNDUP(ROUNDUP($T$25*(LOG($T$25,2))/10,0)*($C$2/$T$25)*(ROUNDUP(LOG($C$2,2),0)-ROUNDUP(LOG($C71,2),0)+(2^ROUNDUP(LOG($C71,2),0)-$C71)/2^(ROUNDUP(LOG($C71,2),0)-1)),0)+1</f>
        <v>-27</v>
      </c>
      <c r="F71" s="146">
        <f>IF(OR(E71&lt;=0,$C71&gt;$C$2),0,ROUNDUP((ROUNDUP($T$25*(LOG($T$25/$C$3,2))/10,0)*($C$2/$T$25)*(LOG($C$2/$C71,2)))*(1+0.1*$B$2),0)+1)</f>
        <v>0</v>
      </c>
      <c r="G71" s="146">
        <f t="shared" si="34"/>
        <v>0</v>
      </c>
      <c r="H71" s="146">
        <f t="shared" si="35"/>
        <v>0</v>
      </c>
      <c r="I71" s="146">
        <f t="shared" si="36"/>
        <v>0</v>
      </c>
      <c r="J71" s="146">
        <f t="shared" si="37"/>
        <v>0</v>
      </c>
      <c r="K71" s="148">
        <f t="shared" si="38"/>
        <v>0</v>
      </c>
      <c r="L71" s="146">
        <f t="shared" si="39"/>
        <v>0</v>
      </c>
      <c r="M71" s="146">
        <f>IF($C$2&lt;=$C$32,IF($C71&lt;=$C$10,ROUNDUP($F71*$R$6*$R$12*$R$13,0)+$F$3,0),0)</f>
        <v>0</v>
      </c>
      <c r="N71" s="146">
        <f t="shared" si="40"/>
        <v>0</v>
      </c>
      <c r="O71" s="148">
        <f>IF($C$2&gt;$C$32,IF($C71&lt;=$C$18,ROUNDUP($F71*$R$7*$R$12*$R$13,0)+$F$3,0),0)</f>
        <v>0</v>
      </c>
      <c r="W71" s="24" t="s">
        <v>72</v>
      </c>
      <c r="X71" s="96">
        <v>8</v>
      </c>
      <c r="Y71" s="8">
        <v>10</v>
      </c>
      <c r="Z71" s="9">
        <f t="shared" si="28"/>
        <v>4</v>
      </c>
      <c r="AA71" s="10">
        <v>1</v>
      </c>
      <c r="AB71" s="25">
        <f t="shared" si="29"/>
        <v>0</v>
      </c>
      <c r="AC71" s="25">
        <f t="shared" si="30"/>
        <v>1</v>
      </c>
      <c r="AD71" s="25">
        <f t="shared" ref="AD71" si="41">2^(AB71-1)</f>
        <v>0.5</v>
      </c>
      <c r="AE71" s="26">
        <f>ROUNDUP(Y71*(Z71-AB71+(AC71-AA71)/(AD71)),0)</f>
        <v>40</v>
      </c>
      <c r="AF71" s="16">
        <f t="shared" si="32"/>
        <v>200</v>
      </c>
    </row>
    <row r="72" spans="2:33" ht="15.75" thickBot="1" x14ac:dyDescent="0.3">
      <c r="B72" s="111"/>
      <c r="C72" s="118">
        <v>70</v>
      </c>
      <c r="D72" s="25">
        <f t="shared" si="33"/>
        <v>0</v>
      </c>
      <c r="E72" s="25">
        <f>ROUNDUP(ROUNDUP($T$25*(LOG($T$25,2))/10,0)*($C$2/$T$25)*(ROUNDUP(LOG($C$2,2),0)-ROUNDUP(LOG($C72,2),0)+(2^ROUNDUP(LOG($C72,2),0)-$C72)/2^(ROUNDUP(LOG($C72,2),0)-1)),0)+1</f>
        <v>-27</v>
      </c>
      <c r="F72" s="146">
        <f>IF(OR(E72&lt;=0,$C72&gt;$C$2),0,ROUNDUP((ROUNDUP($T$25*(LOG($T$25/$C$3,2))/10,0)*($C$2/$T$25)*(LOG($C$2/$C72,2)))*(1+0.1*$B$2),0)+1)</f>
        <v>0</v>
      </c>
      <c r="G72" s="146">
        <f t="shared" si="34"/>
        <v>0</v>
      </c>
      <c r="H72" s="146">
        <f t="shared" si="35"/>
        <v>0</v>
      </c>
      <c r="I72" s="146">
        <f t="shared" si="36"/>
        <v>0</v>
      </c>
      <c r="J72" s="146">
        <f t="shared" si="37"/>
        <v>0</v>
      </c>
      <c r="K72" s="148">
        <f t="shared" si="38"/>
        <v>0</v>
      </c>
      <c r="L72" s="146">
        <f t="shared" si="39"/>
        <v>0</v>
      </c>
      <c r="M72" s="146">
        <f>IF($C$2&lt;=$C$32,IF($C72&lt;=$C$10,ROUNDUP($F72*$R$6*$R$12*$R$13,0)+$F$3,0),0)</f>
        <v>0</v>
      </c>
      <c r="N72" s="146">
        <f t="shared" si="40"/>
        <v>0</v>
      </c>
      <c r="O72" s="148">
        <f>IF($C$2&gt;$C$32,IF($C72&lt;=$C$18,ROUNDUP($F72*$R$7*$R$12*$R$13,0)+$F$3,0),0)</f>
        <v>0</v>
      </c>
      <c r="W72" s="27"/>
      <c r="X72" s="29"/>
      <c r="Y72" s="34"/>
      <c r="Z72" s="35"/>
      <c r="AA72" s="36"/>
      <c r="AB72" s="37"/>
      <c r="AC72" s="37"/>
      <c r="AD72" s="37"/>
      <c r="AE72" s="38"/>
      <c r="AF72" s="17"/>
      <c r="AG72" t="s">
        <v>73</v>
      </c>
    </row>
    <row r="73" spans="2:33" x14ac:dyDescent="0.25">
      <c r="B73" s="111"/>
      <c r="C73" s="118">
        <v>71</v>
      </c>
      <c r="D73" s="25">
        <f t="shared" si="33"/>
        <v>0</v>
      </c>
      <c r="E73" s="25">
        <f>ROUNDUP(ROUNDUP($T$25*(LOG($T$25,2))/10,0)*($C$2/$T$25)*(ROUNDUP(LOG($C$2,2),0)-ROUNDUP(LOG($C73,2),0)+(2^ROUNDUP(LOG($C73,2),0)-$C73)/2^(ROUNDUP(LOG($C73,2),0)-1)),0)+1</f>
        <v>-28</v>
      </c>
      <c r="F73" s="146">
        <f>IF(OR(E73&lt;=0,$C73&gt;$C$2),0,ROUNDUP((ROUNDUP($T$25*(LOG($T$25/$C$3,2))/10,0)*($C$2/$T$25)*(LOG($C$2/$C73,2)))*(1+0.1*$B$2),0)+1)</f>
        <v>0</v>
      </c>
      <c r="G73" s="146">
        <f t="shared" si="34"/>
        <v>0</v>
      </c>
      <c r="H73" s="146">
        <f t="shared" si="35"/>
        <v>0</v>
      </c>
      <c r="I73" s="146">
        <f t="shared" si="36"/>
        <v>0</v>
      </c>
      <c r="J73" s="146">
        <f t="shared" si="37"/>
        <v>0</v>
      </c>
      <c r="K73" s="148">
        <f t="shared" si="38"/>
        <v>0</v>
      </c>
      <c r="L73" s="146">
        <f t="shared" si="39"/>
        <v>0</v>
      </c>
      <c r="M73" s="146">
        <f>IF($C$2&lt;=$C$32,IF($C73&lt;=$C$10,ROUNDUP($F73*$R$6*$R$12*$R$13,0)+$F$3,0),0)</f>
        <v>0</v>
      </c>
      <c r="N73" s="146">
        <f t="shared" si="40"/>
        <v>0</v>
      </c>
      <c r="O73" s="148">
        <f>IF($C$2&gt;$C$32,IF($C73&lt;=$C$18,ROUNDUP($F73*$R$7*$R$12*$R$13,0)+$F$3,0),0)</f>
        <v>0</v>
      </c>
    </row>
    <row r="74" spans="2:33" x14ac:dyDescent="0.25">
      <c r="B74" s="111"/>
      <c r="C74" s="118">
        <v>72</v>
      </c>
      <c r="D74" s="25">
        <f t="shared" si="33"/>
        <v>0</v>
      </c>
      <c r="E74" s="25">
        <f>ROUNDUP(ROUNDUP($T$25*(LOG($T$25,2))/10,0)*($C$2/$T$25)*(ROUNDUP(LOG($C$2,2),0)-ROUNDUP(LOG($C74,2),0)+(2^ROUNDUP(LOG($C74,2),0)-$C74)/2^(ROUNDUP(LOG($C74,2),0)-1)),0)+1</f>
        <v>-28</v>
      </c>
      <c r="F74" s="146">
        <f>IF(OR(E74&lt;=0,$C74&gt;$C$2),0,ROUNDUP((ROUNDUP($T$25*(LOG($T$25/$C$3,2))/10,0)*($C$2/$T$25)*(LOG($C$2/$C74,2)))*(1+0.1*$B$2),0)+1)</f>
        <v>0</v>
      </c>
      <c r="G74" s="146">
        <f t="shared" si="34"/>
        <v>0</v>
      </c>
      <c r="H74" s="146">
        <f t="shared" si="35"/>
        <v>0</v>
      </c>
      <c r="I74" s="146">
        <f t="shared" si="36"/>
        <v>0</v>
      </c>
      <c r="J74" s="146">
        <f t="shared" si="37"/>
        <v>0</v>
      </c>
      <c r="K74" s="148">
        <f t="shared" si="38"/>
        <v>0</v>
      </c>
      <c r="L74" s="146">
        <f t="shared" si="39"/>
        <v>0</v>
      </c>
      <c r="M74" s="146">
        <f>IF($C$2&lt;=$C$32,IF($C74&lt;=$C$10,ROUNDUP($F74*$R$6*$R$12*$R$13,0)+$F$3,0),0)</f>
        <v>0</v>
      </c>
      <c r="N74" s="146">
        <f t="shared" si="40"/>
        <v>0</v>
      </c>
      <c r="O74" s="148">
        <f>IF($C$2&gt;$C$32,IF($C74&lt;=$C$18,ROUNDUP($F74*$R$7*$R$12*$R$13,0)+$F$3,0),0)</f>
        <v>0</v>
      </c>
    </row>
    <row r="75" spans="2:33" x14ac:dyDescent="0.25">
      <c r="B75" s="111"/>
      <c r="C75" s="118">
        <v>73</v>
      </c>
      <c r="D75" s="25">
        <f t="shared" si="33"/>
        <v>0</v>
      </c>
      <c r="E75" s="25">
        <f>ROUNDUP(ROUNDUP($T$25*(LOG($T$25,2))/10,0)*($C$2/$T$25)*(ROUNDUP(LOG($C$2,2),0)-ROUNDUP(LOG($C75,2),0)+(2^ROUNDUP(LOG($C75,2),0)-$C75)/2^(ROUNDUP(LOG($C75,2),0)-1)),0)+1</f>
        <v>-28</v>
      </c>
      <c r="F75" s="146">
        <f>IF(OR(E75&lt;=0,$C75&gt;$C$2),0,ROUNDUP((ROUNDUP($T$25*(LOG($T$25/$C$3,2))/10,0)*($C$2/$T$25)*(LOG($C$2/$C75,2)))*(1+0.1*$B$2),0)+1)</f>
        <v>0</v>
      </c>
      <c r="G75" s="146">
        <f t="shared" si="34"/>
        <v>0</v>
      </c>
      <c r="H75" s="146">
        <f t="shared" si="35"/>
        <v>0</v>
      </c>
      <c r="I75" s="146">
        <f t="shared" si="36"/>
        <v>0</v>
      </c>
      <c r="J75" s="146">
        <f t="shared" si="37"/>
        <v>0</v>
      </c>
      <c r="K75" s="148">
        <f t="shared" si="38"/>
        <v>0</v>
      </c>
      <c r="L75" s="146">
        <f t="shared" si="39"/>
        <v>0</v>
      </c>
      <c r="M75" s="146">
        <f>IF($C$2&lt;=$C$32,IF($C75&lt;=$C$10,ROUNDUP($F75*$R$6*$R$12*$R$13,0)+$F$3,0),0)</f>
        <v>0</v>
      </c>
      <c r="N75" s="146">
        <f t="shared" si="40"/>
        <v>0</v>
      </c>
      <c r="O75" s="148">
        <f>IF($C$2&gt;$C$32,IF($C75&lt;=$C$18,ROUNDUP($F75*$R$7*$R$12*$R$13,0)+$F$3,0),0)</f>
        <v>0</v>
      </c>
    </row>
    <row r="76" spans="2:33" x14ac:dyDescent="0.25">
      <c r="B76" s="111"/>
      <c r="C76" s="118">
        <v>74</v>
      </c>
      <c r="D76" s="25">
        <f t="shared" si="33"/>
        <v>0</v>
      </c>
      <c r="E76" s="25">
        <f>ROUNDUP(ROUNDUP($T$25*(LOG($T$25,2))/10,0)*($C$2/$T$25)*(ROUNDUP(LOG($C$2,2),0)-ROUNDUP(LOG($C76,2),0)+(2^ROUNDUP(LOG($C76,2),0)-$C76)/2^(ROUNDUP(LOG($C76,2),0)-1)),0)+1</f>
        <v>-28</v>
      </c>
      <c r="F76" s="146">
        <f>IF(OR(E76&lt;=0,$C76&gt;$C$2),0,ROUNDUP((ROUNDUP($T$25*(LOG($T$25/$C$3,2))/10,0)*($C$2/$T$25)*(LOG($C$2/$C76,2)))*(1+0.1*$B$2),0)+1)</f>
        <v>0</v>
      </c>
      <c r="G76" s="146">
        <f t="shared" si="34"/>
        <v>0</v>
      </c>
      <c r="H76" s="146">
        <f t="shared" si="35"/>
        <v>0</v>
      </c>
      <c r="I76" s="146">
        <f t="shared" si="36"/>
        <v>0</v>
      </c>
      <c r="J76" s="146">
        <f t="shared" si="37"/>
        <v>0</v>
      </c>
      <c r="K76" s="148">
        <f t="shared" si="38"/>
        <v>0</v>
      </c>
      <c r="L76" s="146">
        <f t="shared" si="39"/>
        <v>0</v>
      </c>
      <c r="M76" s="146">
        <f>IF($C$2&lt;=$C$32,IF($C76&lt;=$C$10,ROUNDUP($F76*$R$6*$R$12*$R$13,0)+$F$3,0),0)</f>
        <v>0</v>
      </c>
      <c r="N76" s="146">
        <f t="shared" si="40"/>
        <v>0</v>
      </c>
      <c r="O76" s="148">
        <f>IF($C$2&gt;$C$32,IF($C76&lt;=$C$18,ROUNDUP($F76*$R$7*$R$12*$R$13,0)+$F$3,0),0)</f>
        <v>0</v>
      </c>
    </row>
    <row r="77" spans="2:33" x14ac:dyDescent="0.25">
      <c r="B77" s="111"/>
      <c r="C77" s="118">
        <v>75</v>
      </c>
      <c r="D77" s="25">
        <f t="shared" si="33"/>
        <v>0</v>
      </c>
      <c r="E77" s="25">
        <f>ROUNDUP(ROUNDUP($T$25*(LOG($T$25,2))/10,0)*($C$2/$T$25)*(ROUNDUP(LOG($C$2,2),0)-ROUNDUP(LOG($C77,2),0)+(2^ROUNDUP(LOG($C77,2),0)-$C77)/2^(ROUNDUP(LOG($C77,2),0)-1)),0)+1</f>
        <v>-28</v>
      </c>
      <c r="F77" s="146">
        <f>IF(OR(E77&lt;=0,$C77&gt;$C$2),0,ROUNDUP((ROUNDUP($T$25*(LOG($T$25/$C$3,2))/10,0)*($C$2/$T$25)*(LOG($C$2/$C77,2)))*(1+0.1*$B$2),0)+1)</f>
        <v>0</v>
      </c>
      <c r="G77" s="146">
        <f t="shared" si="34"/>
        <v>0</v>
      </c>
      <c r="H77" s="146">
        <f t="shared" si="35"/>
        <v>0</v>
      </c>
      <c r="I77" s="146">
        <f t="shared" si="36"/>
        <v>0</v>
      </c>
      <c r="J77" s="146">
        <f t="shared" si="37"/>
        <v>0</v>
      </c>
      <c r="K77" s="148">
        <f t="shared" si="38"/>
        <v>0</v>
      </c>
      <c r="L77" s="146">
        <f t="shared" si="39"/>
        <v>0</v>
      </c>
      <c r="M77" s="146">
        <f>IF($C$2&lt;=$C$32,IF($C77&lt;=$C$10,ROUNDUP($F77*$R$6*$R$12*$R$13,0)+$F$3,0),0)</f>
        <v>0</v>
      </c>
      <c r="N77" s="146">
        <f t="shared" si="40"/>
        <v>0</v>
      </c>
      <c r="O77" s="148">
        <f>IF($C$2&gt;$C$32,IF($C77&lt;=$C$18,ROUNDUP($F77*$R$7*$R$12*$R$13,0)+$F$3,0),0)</f>
        <v>0</v>
      </c>
    </row>
    <row r="78" spans="2:33" x14ac:dyDescent="0.25">
      <c r="B78" s="111"/>
      <c r="C78" s="118">
        <v>76</v>
      </c>
      <c r="D78" s="25">
        <f t="shared" si="33"/>
        <v>0</v>
      </c>
      <c r="E78" s="25">
        <f>ROUNDUP(ROUNDUP($T$25*(LOG($T$25,2))/10,0)*($C$2/$T$25)*(ROUNDUP(LOG($C$2,2),0)-ROUNDUP(LOG($C78,2),0)+(2^ROUNDUP(LOG($C78,2),0)-$C78)/2^(ROUNDUP(LOG($C78,2),0)-1)),0)+1</f>
        <v>-29</v>
      </c>
      <c r="F78" s="146">
        <f>IF(OR(E78&lt;=0,$C78&gt;$C$2),0,ROUNDUP((ROUNDUP($T$25*(LOG($T$25/$C$3,2))/10,0)*($C$2/$T$25)*(LOG($C$2/$C78,2)))*(1+0.1*$B$2),0)+1)</f>
        <v>0</v>
      </c>
      <c r="G78" s="146">
        <f t="shared" si="34"/>
        <v>0</v>
      </c>
      <c r="H78" s="146">
        <f t="shared" si="35"/>
        <v>0</v>
      </c>
      <c r="I78" s="146">
        <f t="shared" si="36"/>
        <v>0</v>
      </c>
      <c r="J78" s="146">
        <f t="shared" si="37"/>
        <v>0</v>
      </c>
      <c r="K78" s="148">
        <f t="shared" si="38"/>
        <v>0</v>
      </c>
      <c r="L78" s="146">
        <f t="shared" si="39"/>
        <v>0</v>
      </c>
      <c r="M78" s="146">
        <f>IF($C$2&lt;=$C$32,IF($C78&lt;=$C$10,ROUNDUP($F78*$R$6*$R$12*$R$13,0)+$F$3,0),0)</f>
        <v>0</v>
      </c>
      <c r="N78" s="146">
        <f t="shared" si="40"/>
        <v>0</v>
      </c>
      <c r="O78" s="148">
        <f>IF($C$2&gt;$C$32,IF($C78&lt;=$C$18,ROUNDUP($F78*$R$7*$R$12*$R$13,0)+$F$3,0),0)</f>
        <v>0</v>
      </c>
    </row>
    <row r="79" spans="2:33" x14ac:dyDescent="0.25">
      <c r="B79" s="111"/>
      <c r="C79" s="118">
        <v>77</v>
      </c>
      <c r="D79" s="25">
        <f t="shared" si="33"/>
        <v>0</v>
      </c>
      <c r="E79" s="25">
        <f>ROUNDUP(ROUNDUP($T$25*(LOG($T$25,2))/10,0)*($C$2/$T$25)*(ROUNDUP(LOG($C$2,2),0)-ROUNDUP(LOG($C79,2),0)+(2^ROUNDUP(LOG($C79,2),0)-$C79)/2^(ROUNDUP(LOG($C79,2),0)-1)),0)+1</f>
        <v>-29</v>
      </c>
      <c r="F79" s="146">
        <f>IF(OR(E79&lt;=0,$C79&gt;$C$2),0,ROUNDUP((ROUNDUP($T$25*(LOG($T$25/$C$3,2))/10,0)*($C$2/$T$25)*(LOG($C$2/$C79,2)))*(1+0.1*$B$2),0)+1)</f>
        <v>0</v>
      </c>
      <c r="G79" s="146">
        <f t="shared" si="34"/>
        <v>0</v>
      </c>
      <c r="H79" s="146">
        <f t="shared" si="35"/>
        <v>0</v>
      </c>
      <c r="I79" s="146">
        <f t="shared" si="36"/>
        <v>0</v>
      </c>
      <c r="J79" s="146">
        <f t="shared" si="37"/>
        <v>0</v>
      </c>
      <c r="K79" s="148">
        <f t="shared" si="38"/>
        <v>0</v>
      </c>
      <c r="L79" s="146">
        <f t="shared" si="39"/>
        <v>0</v>
      </c>
      <c r="M79" s="146">
        <f>IF($C$2&lt;=$C$32,IF($C79&lt;=$C$10,ROUNDUP($F79*$R$6*$R$12*$R$13,0)+$F$3,0),0)</f>
        <v>0</v>
      </c>
      <c r="N79" s="146">
        <f t="shared" si="40"/>
        <v>0</v>
      </c>
      <c r="O79" s="148">
        <f>IF($C$2&gt;$C$32,IF($C79&lt;=$C$18,ROUNDUP($F79*$R$7*$R$12*$R$13,0)+$F$3,0),0)</f>
        <v>0</v>
      </c>
    </row>
    <row r="80" spans="2:33" x14ac:dyDescent="0.25">
      <c r="B80" s="111"/>
      <c r="C80" s="118">
        <v>78</v>
      </c>
      <c r="D80" s="25">
        <f t="shared" si="33"/>
        <v>0</v>
      </c>
      <c r="E80" s="25">
        <f>ROUNDUP(ROUNDUP($T$25*(LOG($T$25,2))/10,0)*($C$2/$T$25)*(ROUNDUP(LOG($C$2,2),0)-ROUNDUP(LOG($C80,2),0)+(2^ROUNDUP(LOG($C80,2),0)-$C80)/2^(ROUNDUP(LOG($C80,2),0)-1)),0)+1</f>
        <v>-29</v>
      </c>
      <c r="F80" s="146">
        <f>IF(OR(E80&lt;=0,$C80&gt;$C$2),0,ROUNDUP((ROUNDUP($T$25*(LOG($T$25/$C$3,2))/10,0)*($C$2/$T$25)*(LOG($C$2/$C80,2)))*(1+0.1*$B$2),0)+1)</f>
        <v>0</v>
      </c>
      <c r="G80" s="146">
        <f t="shared" si="34"/>
        <v>0</v>
      </c>
      <c r="H80" s="146">
        <f t="shared" si="35"/>
        <v>0</v>
      </c>
      <c r="I80" s="146">
        <f t="shared" si="36"/>
        <v>0</v>
      </c>
      <c r="J80" s="146">
        <f t="shared" si="37"/>
        <v>0</v>
      </c>
      <c r="K80" s="148">
        <f t="shared" si="38"/>
        <v>0</v>
      </c>
      <c r="L80" s="146">
        <f t="shared" si="39"/>
        <v>0</v>
      </c>
      <c r="M80" s="146">
        <f>IF($C$2&lt;=$C$32,IF($C80&lt;=$C$10,ROUNDUP($F80*$R$6*$R$12*$R$13,0)+$F$3,0),0)</f>
        <v>0</v>
      </c>
      <c r="N80" s="146">
        <f t="shared" si="40"/>
        <v>0</v>
      </c>
      <c r="O80" s="148">
        <f>IF($C$2&gt;$C$32,IF($C80&lt;=$C$18,ROUNDUP($F80*$R$7*$R$12*$R$13,0)+$F$3,0),0)</f>
        <v>0</v>
      </c>
    </row>
    <row r="81" spans="2:15" x14ac:dyDescent="0.25">
      <c r="B81" s="111"/>
      <c r="C81" s="118">
        <v>79</v>
      </c>
      <c r="D81" s="25">
        <f t="shared" si="33"/>
        <v>0</v>
      </c>
      <c r="E81" s="25">
        <f>ROUNDUP(ROUNDUP($T$25*(LOG($T$25,2))/10,0)*($C$2/$T$25)*(ROUNDUP(LOG($C$2,2),0)-ROUNDUP(LOG($C81,2),0)+(2^ROUNDUP(LOG($C81,2),0)-$C81)/2^(ROUNDUP(LOG($C81,2),0)-1)),0)+1</f>
        <v>-29</v>
      </c>
      <c r="F81" s="146">
        <f>IF(OR(E81&lt;=0,$C81&gt;$C$2),0,ROUNDUP((ROUNDUP($T$25*(LOG($T$25/$C$3,2))/10,0)*($C$2/$T$25)*(LOG($C$2/$C81,2)))*(1+0.1*$B$2),0)+1)</f>
        <v>0</v>
      </c>
      <c r="G81" s="146">
        <f t="shared" si="34"/>
        <v>0</v>
      </c>
      <c r="H81" s="146">
        <f t="shared" si="35"/>
        <v>0</v>
      </c>
      <c r="I81" s="146">
        <f t="shared" si="36"/>
        <v>0</v>
      </c>
      <c r="J81" s="146">
        <f t="shared" si="37"/>
        <v>0</v>
      </c>
      <c r="K81" s="148">
        <f t="shared" si="38"/>
        <v>0</v>
      </c>
      <c r="L81" s="146">
        <f t="shared" si="39"/>
        <v>0</v>
      </c>
      <c r="M81" s="146">
        <f>IF($C$2&lt;=$C$32,IF($C81&lt;=$C$10,ROUNDUP($F81*$R$6*$R$12*$R$13,0)+$F$3,0),0)</f>
        <v>0</v>
      </c>
      <c r="N81" s="146">
        <f t="shared" si="40"/>
        <v>0</v>
      </c>
      <c r="O81" s="148">
        <f>IF($C$2&gt;$C$32,IF($C81&lt;=$C$18,ROUNDUP($F81*$R$7*$R$12*$R$13,0)+$F$3,0),0)</f>
        <v>0</v>
      </c>
    </row>
    <row r="82" spans="2:15" x14ac:dyDescent="0.25">
      <c r="B82" s="111"/>
      <c r="C82" s="118">
        <v>80</v>
      </c>
      <c r="D82" s="25">
        <f t="shared" si="33"/>
        <v>0</v>
      </c>
      <c r="E82" s="25">
        <f>ROUNDUP(ROUNDUP($T$25*(LOG($T$25,2))/10,0)*($C$2/$T$25)*(ROUNDUP(LOG($C$2,2),0)-ROUNDUP(LOG($C82,2),0)+(2^ROUNDUP(LOG($C82,2),0)-$C82)/2^(ROUNDUP(LOG($C82,2),0)-1)),0)+1</f>
        <v>-29</v>
      </c>
      <c r="F82" s="146">
        <f>IF(OR(E82&lt;=0,$C82&gt;$C$2),0,ROUNDUP((ROUNDUP($T$25*(LOG($T$25/$C$3,2))/10,0)*($C$2/$T$25)*(LOG($C$2/$C82,2)))*(1+0.1*$B$2),0)+1)</f>
        <v>0</v>
      </c>
      <c r="G82" s="146">
        <f t="shared" si="34"/>
        <v>0</v>
      </c>
      <c r="H82" s="146">
        <f t="shared" si="35"/>
        <v>0</v>
      </c>
      <c r="I82" s="146">
        <f t="shared" si="36"/>
        <v>0</v>
      </c>
      <c r="J82" s="146">
        <f t="shared" si="37"/>
        <v>0</v>
      </c>
      <c r="K82" s="148">
        <f t="shared" si="38"/>
        <v>0</v>
      </c>
      <c r="L82" s="146">
        <f t="shared" si="39"/>
        <v>0</v>
      </c>
      <c r="M82" s="146">
        <f>IF($C$2&lt;=$C$32,IF($C82&lt;=$C$10,ROUNDUP($F82*$R$6*$R$12*$R$13,0)+$F$3,0),0)</f>
        <v>0</v>
      </c>
      <c r="N82" s="146">
        <f t="shared" si="40"/>
        <v>0</v>
      </c>
      <c r="O82" s="148">
        <f>IF($C$2&gt;$C$32,IF($C82&lt;=$C$18,ROUNDUP($F82*$R$7*$R$12*$R$13,0)+$F$3,0),0)</f>
        <v>0</v>
      </c>
    </row>
    <row r="83" spans="2:15" x14ac:dyDescent="0.25">
      <c r="B83" s="111"/>
      <c r="C83" s="118">
        <v>81</v>
      </c>
      <c r="D83" s="25">
        <f t="shared" si="33"/>
        <v>0</v>
      </c>
      <c r="E83" s="25">
        <f>ROUNDUP(ROUNDUP($T$25*(LOG($T$25,2))/10,0)*($C$2/$T$25)*(ROUNDUP(LOG($C$2,2),0)-ROUNDUP(LOG($C83,2),0)+(2^ROUNDUP(LOG($C83,2),0)-$C83)/2^(ROUNDUP(LOG($C83,2),0)-1)),0)+1</f>
        <v>-30</v>
      </c>
      <c r="F83" s="146">
        <f>IF(OR(E83&lt;=0,$C83&gt;$C$2),0,ROUNDUP((ROUNDUP($T$25*(LOG($T$25/$C$3,2))/10,0)*($C$2/$T$25)*(LOG($C$2/$C83,2)))*(1+0.1*$B$2),0)+1)</f>
        <v>0</v>
      </c>
      <c r="G83" s="146">
        <f t="shared" si="34"/>
        <v>0</v>
      </c>
      <c r="H83" s="146">
        <f t="shared" si="35"/>
        <v>0</v>
      </c>
      <c r="I83" s="146">
        <f t="shared" si="36"/>
        <v>0</v>
      </c>
      <c r="J83" s="146">
        <f t="shared" si="37"/>
        <v>0</v>
      </c>
      <c r="K83" s="148">
        <f t="shared" si="38"/>
        <v>0</v>
      </c>
      <c r="L83" s="146">
        <f t="shared" si="39"/>
        <v>0</v>
      </c>
      <c r="M83" s="146">
        <f>IF($C$2&lt;=$C$32,IF($C83&lt;=$C$10,ROUNDUP($F83*$R$6*$R$12*$R$13,0)+$F$3,0),0)</f>
        <v>0</v>
      </c>
      <c r="N83" s="146">
        <f t="shared" si="40"/>
        <v>0</v>
      </c>
      <c r="O83" s="148">
        <f>IF($C$2&gt;$C$32,IF($C83&lt;=$C$18,ROUNDUP($F83*$R$7*$R$12*$R$13,0)+$F$3,0),0)</f>
        <v>0</v>
      </c>
    </row>
    <row r="84" spans="2:15" x14ac:dyDescent="0.25">
      <c r="B84" s="111"/>
      <c r="C84" s="118">
        <v>82</v>
      </c>
      <c r="D84" s="25">
        <f t="shared" si="33"/>
        <v>0</v>
      </c>
      <c r="E84" s="25">
        <f>ROUNDUP(ROUNDUP($T$25*(LOG($T$25,2))/10,0)*($C$2/$T$25)*(ROUNDUP(LOG($C$2,2),0)-ROUNDUP(LOG($C84,2),0)+(2^ROUNDUP(LOG($C84,2),0)-$C84)/2^(ROUNDUP(LOG($C84,2),0)-1)),0)+1</f>
        <v>-30</v>
      </c>
      <c r="F84" s="146">
        <f>IF(OR(E84&lt;=0,$C84&gt;$C$2),0,ROUNDUP((ROUNDUP($T$25*(LOG($T$25/$C$3,2))/10,0)*($C$2/$T$25)*(LOG($C$2/$C84,2)))*(1+0.1*$B$2),0)+1)</f>
        <v>0</v>
      </c>
      <c r="G84" s="146">
        <f t="shared" si="34"/>
        <v>0</v>
      </c>
      <c r="H84" s="146">
        <f t="shared" si="35"/>
        <v>0</v>
      </c>
      <c r="I84" s="146">
        <f t="shared" si="36"/>
        <v>0</v>
      </c>
      <c r="J84" s="146">
        <f t="shared" si="37"/>
        <v>0</v>
      </c>
      <c r="K84" s="148">
        <f t="shared" si="38"/>
        <v>0</v>
      </c>
      <c r="L84" s="146">
        <f t="shared" si="39"/>
        <v>0</v>
      </c>
      <c r="M84" s="146">
        <f>IF($C$2&lt;=$C$32,IF($C84&lt;=$C$10,ROUNDUP($F84*$R$6*$R$12*$R$13,0)+$F$3,0),0)</f>
        <v>0</v>
      </c>
      <c r="N84" s="146">
        <f t="shared" si="40"/>
        <v>0</v>
      </c>
      <c r="O84" s="148">
        <f>IF($C$2&gt;$C$32,IF($C84&lt;=$C$18,ROUNDUP($F84*$R$7*$R$12*$R$13,0)+$F$3,0),0)</f>
        <v>0</v>
      </c>
    </row>
    <row r="85" spans="2:15" x14ac:dyDescent="0.25">
      <c r="B85" s="111"/>
      <c r="C85" s="118">
        <v>83</v>
      </c>
      <c r="D85" s="25">
        <f t="shared" si="33"/>
        <v>0</v>
      </c>
      <c r="E85" s="25">
        <f>ROUNDUP(ROUNDUP($T$25*(LOG($T$25,2))/10,0)*($C$2/$T$25)*(ROUNDUP(LOG($C$2,2),0)-ROUNDUP(LOG($C85,2),0)+(2^ROUNDUP(LOG($C85,2),0)-$C85)/2^(ROUNDUP(LOG($C85,2),0)-1)),0)+1</f>
        <v>-30</v>
      </c>
      <c r="F85" s="146">
        <f>IF(OR(E85&lt;=0,$C85&gt;$C$2),0,ROUNDUP((ROUNDUP($T$25*(LOG($T$25/$C$3,2))/10,0)*($C$2/$T$25)*(LOG($C$2/$C85,2)))*(1+0.1*$B$2),0)+1)</f>
        <v>0</v>
      </c>
      <c r="G85" s="146">
        <f t="shared" si="34"/>
        <v>0</v>
      </c>
      <c r="H85" s="146">
        <f t="shared" si="35"/>
        <v>0</v>
      </c>
      <c r="I85" s="146">
        <f t="shared" si="36"/>
        <v>0</v>
      </c>
      <c r="J85" s="146">
        <f t="shared" si="37"/>
        <v>0</v>
      </c>
      <c r="K85" s="148">
        <f t="shared" si="38"/>
        <v>0</v>
      </c>
      <c r="L85" s="146">
        <f t="shared" si="39"/>
        <v>0</v>
      </c>
      <c r="M85" s="146">
        <f>IF($C$2&lt;=$C$32,IF($C85&lt;=$C$10,ROUNDUP($F85*$R$6*$R$12*$R$13,0)+$F$3,0),0)</f>
        <v>0</v>
      </c>
      <c r="N85" s="146">
        <f t="shared" si="40"/>
        <v>0</v>
      </c>
      <c r="O85" s="148">
        <f>IF($C$2&gt;$C$32,IF($C85&lt;=$C$18,ROUNDUP($F85*$R$7*$R$12*$R$13,0)+$F$3,0),0)</f>
        <v>0</v>
      </c>
    </row>
    <row r="86" spans="2:15" x14ac:dyDescent="0.25">
      <c r="B86" s="111"/>
      <c r="C86" s="118">
        <v>84</v>
      </c>
      <c r="D86" s="25">
        <f t="shared" si="33"/>
        <v>0</v>
      </c>
      <c r="E86" s="25">
        <f>ROUNDUP(ROUNDUP($T$25*(LOG($T$25,2))/10,0)*($C$2/$T$25)*(ROUNDUP(LOG($C$2,2),0)-ROUNDUP(LOG($C86,2),0)+(2^ROUNDUP(LOG($C86,2),0)-$C86)/2^(ROUNDUP(LOG($C86,2),0)-1)),0)+1</f>
        <v>-30</v>
      </c>
      <c r="F86" s="146">
        <f>IF(OR(E86&lt;=0,$C86&gt;$C$2),0,ROUNDUP((ROUNDUP($T$25*(LOG($T$25/$C$3,2))/10,0)*($C$2/$T$25)*(LOG($C$2/$C86,2)))*(1+0.1*$B$2),0)+1)</f>
        <v>0</v>
      </c>
      <c r="G86" s="146">
        <f t="shared" si="34"/>
        <v>0</v>
      </c>
      <c r="H86" s="146">
        <f t="shared" si="35"/>
        <v>0</v>
      </c>
      <c r="I86" s="146">
        <f t="shared" si="36"/>
        <v>0</v>
      </c>
      <c r="J86" s="146">
        <f t="shared" si="37"/>
        <v>0</v>
      </c>
      <c r="K86" s="148">
        <f t="shared" si="38"/>
        <v>0</v>
      </c>
      <c r="L86" s="146">
        <f t="shared" si="39"/>
        <v>0</v>
      </c>
      <c r="M86" s="146">
        <f>IF($C$2&lt;=$C$32,IF($C86&lt;=$C$10,ROUNDUP($F86*$R$6*$R$12*$R$13,0)+$F$3,0),0)</f>
        <v>0</v>
      </c>
      <c r="N86" s="146">
        <f t="shared" si="40"/>
        <v>0</v>
      </c>
      <c r="O86" s="148">
        <f>IF($C$2&gt;$C$32,IF($C86&lt;=$C$18,ROUNDUP($F86*$R$7*$R$12*$R$13,0)+$F$3,0),0)</f>
        <v>0</v>
      </c>
    </row>
    <row r="87" spans="2:15" x14ac:dyDescent="0.25">
      <c r="B87" s="111"/>
      <c r="C87" s="118">
        <v>85</v>
      </c>
      <c r="D87" s="25">
        <f t="shared" si="33"/>
        <v>0</v>
      </c>
      <c r="E87" s="25">
        <f>ROUNDUP(ROUNDUP($T$25*(LOG($T$25,2))/10,0)*($C$2/$T$25)*(ROUNDUP(LOG($C$2,2),0)-ROUNDUP(LOG($C87,2),0)+(2^ROUNDUP(LOG($C87,2),0)-$C87)/2^(ROUNDUP(LOG($C87,2),0)-1)),0)+1</f>
        <v>-30</v>
      </c>
      <c r="F87" s="146">
        <f>IF(OR(E87&lt;=0,$C87&gt;$C$2),0,ROUNDUP((ROUNDUP($T$25*(LOG($T$25/$C$3,2))/10,0)*($C$2/$T$25)*(LOG($C$2/$C87,2)))*(1+0.1*$B$2),0)+1)</f>
        <v>0</v>
      </c>
      <c r="G87" s="146">
        <f t="shared" si="34"/>
        <v>0</v>
      </c>
      <c r="H87" s="146">
        <f t="shared" si="35"/>
        <v>0</v>
      </c>
      <c r="I87" s="146">
        <f t="shared" si="36"/>
        <v>0</v>
      </c>
      <c r="J87" s="146">
        <f t="shared" si="37"/>
        <v>0</v>
      </c>
      <c r="K87" s="148">
        <f t="shared" si="38"/>
        <v>0</v>
      </c>
      <c r="L87" s="146">
        <f t="shared" si="39"/>
        <v>0</v>
      </c>
      <c r="M87" s="146">
        <f>IF($C$2&lt;=$C$32,IF($C87&lt;=$C$10,ROUNDUP($F87*$R$6*$R$12*$R$13,0)+$F$3,0),0)</f>
        <v>0</v>
      </c>
      <c r="N87" s="146">
        <f t="shared" si="40"/>
        <v>0</v>
      </c>
      <c r="O87" s="148">
        <f>IF($C$2&gt;$C$32,IF($C87&lt;=$C$18,ROUNDUP($F87*$R$7*$R$12*$R$13,0)+$F$3,0),0)</f>
        <v>0</v>
      </c>
    </row>
    <row r="88" spans="2:15" x14ac:dyDescent="0.25">
      <c r="B88" s="111"/>
      <c r="C88" s="118">
        <v>86</v>
      </c>
      <c r="D88" s="25">
        <f t="shared" si="33"/>
        <v>0</v>
      </c>
      <c r="E88" s="25">
        <f>ROUNDUP(ROUNDUP($T$25*(LOG($T$25,2))/10,0)*($C$2/$T$25)*(ROUNDUP(LOG($C$2,2),0)-ROUNDUP(LOG($C88,2),0)+(2^ROUNDUP(LOG($C88,2),0)-$C88)/2^(ROUNDUP(LOG($C88,2),0)-1)),0)+1</f>
        <v>-31</v>
      </c>
      <c r="F88" s="146">
        <f>IF(OR(E88&lt;=0,$C88&gt;$C$2),0,ROUNDUP((ROUNDUP($T$25*(LOG($T$25/$C$3,2))/10,0)*($C$2/$T$25)*(LOG($C$2/$C88,2)))*(1+0.1*$B$2),0)+1)</f>
        <v>0</v>
      </c>
      <c r="G88" s="146">
        <f t="shared" si="34"/>
        <v>0</v>
      </c>
      <c r="H88" s="146">
        <f t="shared" si="35"/>
        <v>0</v>
      </c>
      <c r="I88" s="146">
        <f t="shared" si="36"/>
        <v>0</v>
      </c>
      <c r="J88" s="146">
        <f t="shared" si="37"/>
        <v>0</v>
      </c>
      <c r="K88" s="148">
        <f t="shared" si="38"/>
        <v>0</v>
      </c>
      <c r="L88" s="146">
        <f t="shared" si="39"/>
        <v>0</v>
      </c>
      <c r="M88" s="146">
        <f>IF($C$2&lt;=$C$32,IF($C88&lt;=$C$10,ROUNDUP($F88*$R$6*$R$12*$R$13,0)+$F$3,0),0)</f>
        <v>0</v>
      </c>
      <c r="N88" s="146">
        <f t="shared" si="40"/>
        <v>0</v>
      </c>
      <c r="O88" s="148">
        <f>IF($C$2&gt;$C$32,IF($C88&lt;=$C$18,ROUNDUP($F88*$R$7*$R$12*$R$13,0)+$F$3,0),0)</f>
        <v>0</v>
      </c>
    </row>
    <row r="89" spans="2:15" x14ac:dyDescent="0.25">
      <c r="B89" s="111"/>
      <c r="C89" s="118">
        <v>87</v>
      </c>
      <c r="D89" s="25">
        <f t="shared" si="33"/>
        <v>0</v>
      </c>
      <c r="E89" s="25">
        <f>ROUNDUP(ROUNDUP($T$25*(LOG($T$25,2))/10,0)*($C$2/$T$25)*(ROUNDUP(LOG($C$2,2),0)-ROUNDUP(LOG($C89,2),0)+(2^ROUNDUP(LOG($C89,2),0)-$C89)/2^(ROUNDUP(LOG($C89,2),0)-1)),0)+1</f>
        <v>-31</v>
      </c>
      <c r="F89" s="146">
        <f>IF(OR(E89&lt;=0,$C89&gt;$C$2),0,ROUNDUP((ROUNDUP($T$25*(LOG($T$25/$C$3,2))/10,0)*($C$2/$T$25)*(LOG($C$2/$C89,2)))*(1+0.1*$B$2),0)+1)</f>
        <v>0</v>
      </c>
      <c r="G89" s="146">
        <f t="shared" si="34"/>
        <v>0</v>
      </c>
      <c r="H89" s="146">
        <f t="shared" si="35"/>
        <v>0</v>
      </c>
      <c r="I89" s="146">
        <f t="shared" si="36"/>
        <v>0</v>
      </c>
      <c r="J89" s="146">
        <f t="shared" si="37"/>
        <v>0</v>
      </c>
      <c r="K89" s="148">
        <f t="shared" si="38"/>
        <v>0</v>
      </c>
      <c r="L89" s="146">
        <f t="shared" si="39"/>
        <v>0</v>
      </c>
      <c r="M89" s="146">
        <f>IF($C$2&lt;=$C$32,IF($C89&lt;=$C$10,ROUNDUP($F89*$R$6*$R$12*$R$13,0)+$F$3,0),0)</f>
        <v>0</v>
      </c>
      <c r="N89" s="146">
        <f t="shared" si="40"/>
        <v>0</v>
      </c>
      <c r="O89" s="148">
        <f>IF($C$2&gt;$C$32,IF($C89&lt;=$C$18,ROUNDUP($F89*$R$7*$R$12*$R$13,0)+$F$3,0),0)</f>
        <v>0</v>
      </c>
    </row>
    <row r="90" spans="2:15" x14ac:dyDescent="0.25">
      <c r="B90" s="111"/>
      <c r="C90" s="118">
        <v>88</v>
      </c>
      <c r="D90" s="25">
        <f t="shared" si="33"/>
        <v>0</v>
      </c>
      <c r="E90" s="25">
        <f>ROUNDUP(ROUNDUP($T$25*(LOG($T$25,2))/10,0)*($C$2/$T$25)*(ROUNDUP(LOG($C$2,2),0)-ROUNDUP(LOG($C90,2),0)+(2^ROUNDUP(LOG($C90,2),0)-$C90)/2^(ROUNDUP(LOG($C90,2),0)-1)),0)+1</f>
        <v>-31</v>
      </c>
      <c r="F90" s="146">
        <f>IF(OR(E90&lt;=0,$C90&gt;$C$2),0,ROUNDUP((ROUNDUP($T$25*(LOG($T$25/$C$3,2))/10,0)*($C$2/$T$25)*(LOG($C$2/$C90,2)))*(1+0.1*$B$2),0)+1)</f>
        <v>0</v>
      </c>
      <c r="G90" s="146">
        <f t="shared" si="34"/>
        <v>0</v>
      </c>
      <c r="H90" s="146">
        <f t="shared" si="35"/>
        <v>0</v>
      </c>
      <c r="I90" s="146">
        <f t="shared" si="36"/>
        <v>0</v>
      </c>
      <c r="J90" s="146">
        <f t="shared" si="37"/>
        <v>0</v>
      </c>
      <c r="K90" s="148">
        <f t="shared" si="38"/>
        <v>0</v>
      </c>
      <c r="L90" s="146">
        <f t="shared" si="39"/>
        <v>0</v>
      </c>
      <c r="M90" s="146">
        <f>IF($C$2&lt;=$C$32,IF($C90&lt;=$C$10,ROUNDUP($F90*$R$6*$R$12*$R$13,0)+$F$3,0),0)</f>
        <v>0</v>
      </c>
      <c r="N90" s="146">
        <f t="shared" si="40"/>
        <v>0</v>
      </c>
      <c r="O90" s="148">
        <f>IF($C$2&gt;$C$32,IF($C90&lt;=$C$18,ROUNDUP($F90*$R$7*$R$12*$R$13,0)+$F$3,0),0)</f>
        <v>0</v>
      </c>
    </row>
    <row r="91" spans="2:15" x14ac:dyDescent="0.25">
      <c r="B91" s="111"/>
      <c r="C91" s="118">
        <v>89</v>
      </c>
      <c r="D91" s="25">
        <f t="shared" si="33"/>
        <v>0</v>
      </c>
      <c r="E91" s="25">
        <f>ROUNDUP(ROUNDUP($T$25*(LOG($T$25,2))/10,0)*($C$2/$T$25)*(ROUNDUP(LOG($C$2,2),0)-ROUNDUP(LOG($C91,2),0)+(2^ROUNDUP(LOG($C91,2),0)-$C91)/2^(ROUNDUP(LOG($C91,2),0)-1)),0)+1</f>
        <v>-31</v>
      </c>
      <c r="F91" s="146">
        <f>IF(OR(E91&lt;=0,$C91&gt;$C$2),0,ROUNDUP((ROUNDUP($T$25*(LOG($T$25/$C$3,2))/10,0)*($C$2/$T$25)*(LOG($C$2/$C91,2)))*(1+0.1*$B$2),0)+1)</f>
        <v>0</v>
      </c>
      <c r="G91" s="146">
        <f t="shared" si="34"/>
        <v>0</v>
      </c>
      <c r="H91" s="146">
        <f t="shared" si="35"/>
        <v>0</v>
      </c>
      <c r="I91" s="146">
        <f t="shared" si="36"/>
        <v>0</v>
      </c>
      <c r="J91" s="146">
        <f t="shared" si="37"/>
        <v>0</v>
      </c>
      <c r="K91" s="148">
        <f t="shared" si="38"/>
        <v>0</v>
      </c>
      <c r="L91" s="146">
        <f t="shared" si="39"/>
        <v>0</v>
      </c>
      <c r="M91" s="146">
        <f>IF($C$2&lt;=$C$32,IF($C91&lt;=$C$10,ROUNDUP($F91*$R$6*$R$12*$R$13,0)+$F$3,0),0)</f>
        <v>0</v>
      </c>
      <c r="N91" s="146">
        <f t="shared" si="40"/>
        <v>0</v>
      </c>
      <c r="O91" s="148">
        <f>IF($C$2&gt;$C$32,IF($C91&lt;=$C$18,ROUNDUP($F91*$R$7*$R$12*$R$13,0)+$F$3,0),0)</f>
        <v>0</v>
      </c>
    </row>
    <row r="92" spans="2:15" x14ac:dyDescent="0.25">
      <c r="B92" s="111"/>
      <c r="C92" s="118">
        <v>90</v>
      </c>
      <c r="D92" s="25">
        <f t="shared" si="33"/>
        <v>0</v>
      </c>
      <c r="E92" s="25">
        <f>ROUNDUP(ROUNDUP($T$25*(LOG($T$25,2))/10,0)*($C$2/$T$25)*(ROUNDUP(LOG($C$2,2),0)-ROUNDUP(LOG($C92,2),0)+(2^ROUNDUP(LOG($C92,2),0)-$C92)/2^(ROUNDUP(LOG($C92,2),0)-1)),0)+1</f>
        <v>-31</v>
      </c>
      <c r="F92" s="146">
        <f>IF(OR(E92&lt;=0,$C92&gt;$C$2),0,ROUNDUP((ROUNDUP($T$25*(LOG($T$25/$C$3,2))/10,0)*($C$2/$T$25)*(LOG($C$2/$C92,2)))*(1+0.1*$B$2),0)+1)</f>
        <v>0</v>
      </c>
      <c r="G92" s="146">
        <f t="shared" si="34"/>
        <v>0</v>
      </c>
      <c r="H92" s="146">
        <f t="shared" si="35"/>
        <v>0</v>
      </c>
      <c r="I92" s="146">
        <f t="shared" si="36"/>
        <v>0</v>
      </c>
      <c r="J92" s="146">
        <f t="shared" si="37"/>
        <v>0</v>
      </c>
      <c r="K92" s="148">
        <f t="shared" si="38"/>
        <v>0</v>
      </c>
      <c r="L92" s="146">
        <f t="shared" si="39"/>
        <v>0</v>
      </c>
      <c r="M92" s="146">
        <f>IF($C$2&lt;=$C$32,IF($C92&lt;=$C$10,ROUNDUP($F92*$R$6*$R$12*$R$13,0)+$F$3,0),0)</f>
        <v>0</v>
      </c>
      <c r="N92" s="146">
        <f t="shared" si="40"/>
        <v>0</v>
      </c>
      <c r="O92" s="148">
        <f>IF($C$2&gt;$C$32,IF($C92&lt;=$C$18,ROUNDUP($F92*$R$7*$R$12*$R$13,0)+$F$3,0),0)</f>
        <v>0</v>
      </c>
    </row>
    <row r="93" spans="2:15" x14ac:dyDescent="0.25">
      <c r="B93" s="111"/>
      <c r="C93" s="118">
        <v>91</v>
      </c>
      <c r="D93" s="25">
        <f t="shared" si="33"/>
        <v>0</v>
      </c>
      <c r="E93" s="25">
        <f>ROUNDUP(ROUNDUP($T$25*(LOG($T$25,2))/10,0)*($C$2/$T$25)*(ROUNDUP(LOG($C$2,2),0)-ROUNDUP(LOG($C93,2),0)+(2^ROUNDUP(LOG($C93,2),0)-$C93)/2^(ROUNDUP(LOG($C93,2),0)-1)),0)+1</f>
        <v>-32</v>
      </c>
      <c r="F93" s="146">
        <f>IF(OR(E93&lt;=0,$C93&gt;$C$2),0,ROUNDUP((ROUNDUP($T$25*(LOG($T$25/$C$3,2))/10,0)*($C$2/$T$25)*(LOG($C$2/$C93,2)))*(1+0.1*$B$2),0)+1)</f>
        <v>0</v>
      </c>
      <c r="G93" s="146">
        <f t="shared" si="34"/>
        <v>0</v>
      </c>
      <c r="H93" s="146">
        <f t="shared" si="35"/>
        <v>0</v>
      </c>
      <c r="I93" s="146">
        <f t="shared" si="36"/>
        <v>0</v>
      </c>
      <c r="J93" s="146">
        <f t="shared" si="37"/>
        <v>0</v>
      </c>
      <c r="K93" s="148">
        <f t="shared" si="38"/>
        <v>0</v>
      </c>
      <c r="L93" s="146">
        <f t="shared" si="39"/>
        <v>0</v>
      </c>
      <c r="M93" s="146">
        <f>IF($C$2&lt;=$C$32,IF($C93&lt;=$C$10,ROUNDUP($F93*$R$6*$R$12*$R$13,0)+$F$3,0),0)</f>
        <v>0</v>
      </c>
      <c r="N93" s="146">
        <f t="shared" si="40"/>
        <v>0</v>
      </c>
      <c r="O93" s="148">
        <f>IF($C$2&gt;$C$32,IF($C93&lt;=$C$18,ROUNDUP($F93*$R$7*$R$12*$R$13,0)+$F$3,0),0)</f>
        <v>0</v>
      </c>
    </row>
    <row r="94" spans="2:15" x14ac:dyDescent="0.25">
      <c r="B94" s="111"/>
      <c r="C94" s="118">
        <v>92</v>
      </c>
      <c r="D94" s="25">
        <f t="shared" si="33"/>
        <v>0</v>
      </c>
      <c r="E94" s="25">
        <f>ROUNDUP(ROUNDUP($T$25*(LOG($T$25,2))/10,0)*($C$2/$T$25)*(ROUNDUP(LOG($C$2,2),0)-ROUNDUP(LOG($C94,2),0)+(2^ROUNDUP(LOG($C94,2),0)-$C94)/2^(ROUNDUP(LOG($C94,2),0)-1)),0)+1</f>
        <v>-32</v>
      </c>
      <c r="F94" s="146">
        <f>IF(OR(E94&lt;=0,$C94&gt;$C$2),0,ROUNDUP((ROUNDUP($T$25*(LOG($T$25/$C$3,2))/10,0)*($C$2/$T$25)*(LOG($C$2/$C94,2)))*(1+0.1*$B$2),0)+1)</f>
        <v>0</v>
      </c>
      <c r="G94" s="146">
        <f t="shared" si="34"/>
        <v>0</v>
      </c>
      <c r="H94" s="146">
        <f t="shared" si="35"/>
        <v>0</v>
      </c>
      <c r="I94" s="146">
        <f t="shared" si="36"/>
        <v>0</v>
      </c>
      <c r="J94" s="146">
        <f t="shared" si="37"/>
        <v>0</v>
      </c>
      <c r="K94" s="148">
        <f t="shared" si="38"/>
        <v>0</v>
      </c>
      <c r="L94" s="146">
        <f t="shared" si="39"/>
        <v>0</v>
      </c>
      <c r="M94" s="146">
        <f>IF($C$2&lt;=$C$32,IF($C94&lt;=$C$10,ROUNDUP($F94*$R$6*$R$12*$R$13,0)+$F$3,0),0)</f>
        <v>0</v>
      </c>
      <c r="N94" s="146">
        <f t="shared" si="40"/>
        <v>0</v>
      </c>
      <c r="O94" s="148">
        <f>IF($C$2&gt;$C$32,IF($C94&lt;=$C$18,ROUNDUP($F94*$R$7*$R$12*$R$13,0)+$F$3,0),0)</f>
        <v>0</v>
      </c>
    </row>
    <row r="95" spans="2:15" x14ac:dyDescent="0.25">
      <c r="B95" s="111"/>
      <c r="C95" s="118">
        <v>93</v>
      </c>
      <c r="D95" s="25">
        <f t="shared" si="33"/>
        <v>0</v>
      </c>
      <c r="E95" s="25">
        <f>ROUNDUP(ROUNDUP($T$25*(LOG($T$25,2))/10,0)*($C$2/$T$25)*(ROUNDUP(LOG($C$2,2),0)-ROUNDUP(LOG($C95,2),0)+(2^ROUNDUP(LOG($C95,2),0)-$C95)/2^(ROUNDUP(LOG($C95,2),0)-1)),0)+1</f>
        <v>-32</v>
      </c>
      <c r="F95" s="146">
        <f>IF(OR(E95&lt;=0,$C95&gt;$C$2),0,ROUNDUP((ROUNDUP($T$25*(LOG($T$25/$C$3,2))/10,0)*($C$2/$T$25)*(LOG($C$2/$C95,2)))*(1+0.1*$B$2),0)+1)</f>
        <v>0</v>
      </c>
      <c r="G95" s="146">
        <f t="shared" si="34"/>
        <v>0</v>
      </c>
      <c r="H95" s="146">
        <f t="shared" si="35"/>
        <v>0</v>
      </c>
      <c r="I95" s="146">
        <f t="shared" si="36"/>
        <v>0</v>
      </c>
      <c r="J95" s="146">
        <f t="shared" si="37"/>
        <v>0</v>
      </c>
      <c r="K95" s="148">
        <f t="shared" si="38"/>
        <v>0</v>
      </c>
      <c r="L95" s="146">
        <f t="shared" si="39"/>
        <v>0</v>
      </c>
      <c r="M95" s="146">
        <f>IF($C$2&lt;=$C$32,IF($C95&lt;=$C$10,ROUNDUP($F95*$R$6*$R$12*$R$13,0)+$F$3,0),0)</f>
        <v>0</v>
      </c>
      <c r="N95" s="146">
        <f t="shared" si="40"/>
        <v>0</v>
      </c>
      <c r="O95" s="148">
        <f>IF($C$2&gt;$C$32,IF($C95&lt;=$C$18,ROUNDUP($F95*$R$7*$R$12*$R$13,0)+$F$3,0),0)</f>
        <v>0</v>
      </c>
    </row>
    <row r="96" spans="2:15" x14ac:dyDescent="0.25">
      <c r="B96" s="111"/>
      <c r="C96" s="118">
        <v>94</v>
      </c>
      <c r="D96" s="25">
        <f t="shared" si="33"/>
        <v>0</v>
      </c>
      <c r="E96" s="25">
        <f>ROUNDUP(ROUNDUP($T$25*(LOG($T$25,2))/10,0)*($C$2/$T$25)*(ROUNDUP(LOG($C$2,2),0)-ROUNDUP(LOG($C96,2),0)+(2^ROUNDUP(LOG($C96,2),0)-$C96)/2^(ROUNDUP(LOG($C96,2),0)-1)),0)+1</f>
        <v>-32</v>
      </c>
      <c r="F96" s="146">
        <f>IF(OR(E96&lt;=0,$C96&gt;$C$2),0,ROUNDUP((ROUNDUP($T$25*(LOG($T$25/$C$3,2))/10,0)*($C$2/$T$25)*(LOG($C$2/$C96,2)))*(1+0.1*$B$2),0)+1)</f>
        <v>0</v>
      </c>
      <c r="G96" s="146">
        <f t="shared" si="34"/>
        <v>0</v>
      </c>
      <c r="H96" s="146">
        <f t="shared" si="35"/>
        <v>0</v>
      </c>
      <c r="I96" s="146">
        <f t="shared" si="36"/>
        <v>0</v>
      </c>
      <c r="J96" s="146">
        <f t="shared" si="37"/>
        <v>0</v>
      </c>
      <c r="K96" s="148">
        <f t="shared" si="38"/>
        <v>0</v>
      </c>
      <c r="L96" s="146">
        <f t="shared" si="39"/>
        <v>0</v>
      </c>
      <c r="M96" s="146">
        <f>IF($C$2&lt;=$C$32,IF($C96&lt;=$C$10,ROUNDUP($F96*$R$6*$R$12*$R$13,0)+$F$3,0),0)</f>
        <v>0</v>
      </c>
      <c r="N96" s="146">
        <f t="shared" si="40"/>
        <v>0</v>
      </c>
      <c r="O96" s="148">
        <f>IF($C$2&gt;$C$32,IF($C96&lt;=$C$18,ROUNDUP($F96*$R$7*$R$12*$R$13,0)+$F$3,0),0)</f>
        <v>0</v>
      </c>
    </row>
    <row r="97" spans="2:15" x14ac:dyDescent="0.25">
      <c r="B97" s="111"/>
      <c r="C97" s="118">
        <v>95</v>
      </c>
      <c r="D97" s="25">
        <f t="shared" si="33"/>
        <v>0</v>
      </c>
      <c r="E97" s="25">
        <f>ROUNDUP(ROUNDUP($T$25*(LOG($T$25,2))/10,0)*($C$2/$T$25)*(ROUNDUP(LOG($C$2,2),0)-ROUNDUP(LOG($C97,2),0)+(2^ROUNDUP(LOG($C97,2),0)-$C97)/2^(ROUNDUP(LOG($C97,2),0)-1)),0)+1</f>
        <v>-33</v>
      </c>
      <c r="F97" s="146">
        <f>IF(OR(E97&lt;=0,$C97&gt;$C$2),0,ROUNDUP((ROUNDUP($T$25*(LOG($T$25/$C$3,2))/10,0)*($C$2/$T$25)*(LOG($C$2/$C97,2)))*(1+0.1*$B$2),0)+1)</f>
        <v>0</v>
      </c>
      <c r="G97" s="146">
        <f t="shared" si="34"/>
        <v>0</v>
      </c>
      <c r="H97" s="146">
        <f t="shared" si="35"/>
        <v>0</v>
      </c>
      <c r="I97" s="146">
        <f t="shared" si="36"/>
        <v>0</v>
      </c>
      <c r="J97" s="146">
        <f t="shared" si="37"/>
        <v>0</v>
      </c>
      <c r="K97" s="148">
        <f t="shared" si="38"/>
        <v>0</v>
      </c>
      <c r="L97" s="146">
        <f t="shared" si="39"/>
        <v>0</v>
      </c>
      <c r="M97" s="146">
        <f>IF($C$2&lt;=$C$32,IF($C97&lt;=$C$10,ROUNDUP($F97*$R$6*$R$12*$R$13,0)+$F$3,0),0)</f>
        <v>0</v>
      </c>
      <c r="N97" s="146">
        <f t="shared" si="40"/>
        <v>0</v>
      </c>
      <c r="O97" s="148">
        <f>IF($C$2&gt;$C$32,IF($C97&lt;=$C$18,ROUNDUP($F97*$R$7*$R$12*$R$13,0)+$F$3,0),0)</f>
        <v>0</v>
      </c>
    </row>
    <row r="98" spans="2:15" x14ac:dyDescent="0.25">
      <c r="B98" s="111"/>
      <c r="C98" s="118">
        <v>96</v>
      </c>
      <c r="D98" s="25">
        <f t="shared" si="33"/>
        <v>0</v>
      </c>
      <c r="E98" s="25">
        <f>ROUNDUP(ROUNDUP($T$25*(LOG($T$25,2))/10,0)*($C$2/$T$25)*(ROUNDUP(LOG($C$2,2),0)-ROUNDUP(LOG($C98,2),0)+(2^ROUNDUP(LOG($C98,2),0)-$C98)/2^(ROUNDUP(LOG($C98,2),0)-1)),0)+1</f>
        <v>-33</v>
      </c>
      <c r="F98" s="146">
        <f>IF(OR(E98&lt;=0,$C98&gt;$C$2),0,ROUNDUP((ROUNDUP($T$25*(LOG($T$25/$C$3,2))/10,0)*($C$2/$T$25)*(LOG($C$2/$C98,2)))*(1+0.1*$B$2),0)+1)</f>
        <v>0</v>
      </c>
      <c r="G98" s="146">
        <f t="shared" si="34"/>
        <v>0</v>
      </c>
      <c r="H98" s="146">
        <f t="shared" si="35"/>
        <v>0</v>
      </c>
      <c r="I98" s="146">
        <f t="shared" si="36"/>
        <v>0</v>
      </c>
      <c r="J98" s="146">
        <f t="shared" si="37"/>
        <v>0</v>
      </c>
      <c r="K98" s="148">
        <f t="shared" si="38"/>
        <v>0</v>
      </c>
      <c r="L98" s="146">
        <f t="shared" si="39"/>
        <v>0</v>
      </c>
      <c r="M98" s="146">
        <f>IF($C$2&lt;=$C$32,IF($C98&lt;=$C$10,ROUNDUP($F98*$R$6*$R$12*$R$13,0)+$F$3,0),0)</f>
        <v>0</v>
      </c>
      <c r="N98" s="146">
        <f t="shared" si="40"/>
        <v>0</v>
      </c>
      <c r="O98" s="148">
        <f>IF($C$2&gt;$C$32,IF($C98&lt;=$C$18,ROUNDUP($F98*$R$7*$R$12*$R$13,0)+$F$3,0),0)</f>
        <v>0</v>
      </c>
    </row>
    <row r="99" spans="2:15" x14ac:dyDescent="0.25">
      <c r="B99" s="111"/>
      <c r="C99" s="118">
        <v>97</v>
      </c>
      <c r="D99" s="25">
        <f t="shared" si="33"/>
        <v>0</v>
      </c>
      <c r="E99" s="25">
        <f>ROUNDUP(ROUNDUP($T$25*(LOG($T$25,2))/10,0)*($C$2/$T$25)*(ROUNDUP(LOG($C$2,2),0)-ROUNDUP(LOG($C99,2),0)+(2^ROUNDUP(LOG($C99,2),0)-$C99)/2^(ROUNDUP(LOG($C99,2),0)-1)),0)+1</f>
        <v>-33</v>
      </c>
      <c r="F99" s="146">
        <f>IF(OR(E99&lt;=0,$C99&gt;$C$2),0,ROUNDUP((ROUNDUP($T$25*(LOG($T$25/$C$3,2))/10,0)*($C$2/$T$25)*(LOG($C$2/$C99,2)))*(1+0.1*$B$2),0)+1)</f>
        <v>0</v>
      </c>
      <c r="G99" s="146">
        <f t="shared" si="34"/>
        <v>0</v>
      </c>
      <c r="H99" s="146">
        <f t="shared" si="35"/>
        <v>0</v>
      </c>
      <c r="I99" s="146">
        <f t="shared" si="36"/>
        <v>0</v>
      </c>
      <c r="J99" s="146">
        <f t="shared" si="37"/>
        <v>0</v>
      </c>
      <c r="K99" s="148">
        <f t="shared" si="38"/>
        <v>0</v>
      </c>
      <c r="L99" s="146">
        <f t="shared" si="39"/>
        <v>0</v>
      </c>
      <c r="M99" s="146">
        <f>IF($C$2&lt;=$C$32,IF($C99&lt;=$C$10,ROUNDUP($F99*$R$6*$R$12*$R$13,0)+$F$3,0),0)</f>
        <v>0</v>
      </c>
      <c r="N99" s="146">
        <f t="shared" si="40"/>
        <v>0</v>
      </c>
      <c r="O99" s="148">
        <f>IF($C$2&gt;$C$32,IF($C99&lt;=$C$18,ROUNDUP($F99*$R$7*$R$12*$R$13,0)+$F$3,0),0)</f>
        <v>0</v>
      </c>
    </row>
    <row r="100" spans="2:15" x14ac:dyDescent="0.25">
      <c r="B100" s="111"/>
      <c r="C100" s="118">
        <v>98</v>
      </c>
      <c r="D100" s="25">
        <f t="shared" si="33"/>
        <v>0</v>
      </c>
      <c r="E100" s="25">
        <f>ROUNDUP(ROUNDUP($T$25*(LOG($T$25,2))/10,0)*($C$2/$T$25)*(ROUNDUP(LOG($C$2,2),0)-ROUNDUP(LOG($C100,2),0)+(2^ROUNDUP(LOG($C100,2),0)-$C100)/2^(ROUNDUP(LOG($C100,2),0)-1)),0)+1</f>
        <v>-33</v>
      </c>
      <c r="F100" s="146">
        <f>IF(OR(E100&lt;=0,$C100&gt;$C$2),0,ROUNDUP((ROUNDUP($T$25*(LOG($T$25/$C$3,2))/10,0)*($C$2/$T$25)*(LOG($C$2/$C100,2)))*(1+0.1*$B$2),0)+1)</f>
        <v>0</v>
      </c>
      <c r="G100" s="146">
        <f t="shared" si="34"/>
        <v>0</v>
      </c>
      <c r="H100" s="146">
        <f t="shared" si="35"/>
        <v>0</v>
      </c>
      <c r="I100" s="146">
        <f t="shared" si="36"/>
        <v>0</v>
      </c>
      <c r="J100" s="146">
        <f t="shared" si="37"/>
        <v>0</v>
      </c>
      <c r="K100" s="148">
        <f t="shared" si="38"/>
        <v>0</v>
      </c>
      <c r="L100" s="146">
        <f t="shared" si="39"/>
        <v>0</v>
      </c>
      <c r="M100" s="146">
        <f>IF($C$2&lt;=$C$32,IF($C100&lt;=$C$10,ROUNDUP($F100*$R$6*$R$12*$R$13,0)+$F$3,0),0)</f>
        <v>0</v>
      </c>
      <c r="N100" s="146">
        <f t="shared" si="40"/>
        <v>0</v>
      </c>
      <c r="O100" s="148">
        <f>IF($C$2&gt;$C$32,IF($C100&lt;=$C$18,ROUNDUP($F100*$R$7*$R$12*$R$13,0)+$F$3,0),0)</f>
        <v>0</v>
      </c>
    </row>
    <row r="101" spans="2:15" x14ac:dyDescent="0.25">
      <c r="B101" s="111"/>
      <c r="C101" s="118">
        <v>99</v>
      </c>
      <c r="D101" s="25">
        <f t="shared" si="33"/>
        <v>0</v>
      </c>
      <c r="E101" s="25">
        <f>ROUNDUP(ROUNDUP($T$25*(LOG($T$25,2))/10,0)*($C$2/$T$25)*(ROUNDUP(LOG($C$2,2),0)-ROUNDUP(LOG($C101,2),0)+(2^ROUNDUP(LOG($C101,2),0)-$C101)/2^(ROUNDUP(LOG($C101,2),0)-1)),0)+1</f>
        <v>-33</v>
      </c>
      <c r="F101" s="146">
        <f>IF(OR(E101&lt;=0,$C101&gt;$C$2),0,ROUNDUP((ROUNDUP($T$25*(LOG($T$25/$C$3,2))/10,0)*($C$2/$T$25)*(LOG($C$2/$C101,2)))*(1+0.1*$B$2),0)+1)</f>
        <v>0</v>
      </c>
      <c r="G101" s="146">
        <f t="shared" si="34"/>
        <v>0</v>
      </c>
      <c r="H101" s="146">
        <f t="shared" si="35"/>
        <v>0</v>
      </c>
      <c r="I101" s="146">
        <f t="shared" si="36"/>
        <v>0</v>
      </c>
      <c r="J101" s="146">
        <f t="shared" si="37"/>
        <v>0</v>
      </c>
      <c r="K101" s="148">
        <f t="shared" si="38"/>
        <v>0</v>
      </c>
      <c r="L101" s="146">
        <f t="shared" si="39"/>
        <v>0</v>
      </c>
      <c r="M101" s="146">
        <f>IF($C$2&lt;=$C$32,IF($C101&lt;=$C$10,ROUNDUP($F101*$R$6*$R$12*$R$13,0)+$F$3,0),0)</f>
        <v>0</v>
      </c>
      <c r="N101" s="146">
        <f t="shared" si="40"/>
        <v>0</v>
      </c>
      <c r="O101" s="148">
        <f>IF($C$2&gt;$C$32,IF($C101&lt;=$C$18,ROUNDUP($F101*$R$7*$R$12*$R$13,0)+$F$3,0),0)</f>
        <v>0</v>
      </c>
    </row>
    <row r="102" spans="2:15" x14ac:dyDescent="0.25">
      <c r="B102" s="111"/>
      <c r="C102" s="118">
        <v>100</v>
      </c>
      <c r="D102" s="25">
        <f t="shared" si="33"/>
        <v>0</v>
      </c>
      <c r="E102" s="25">
        <f>ROUNDUP(ROUNDUP($T$25*(LOG($T$25,2))/10,0)*($C$2/$T$25)*(ROUNDUP(LOG($C$2,2),0)-ROUNDUP(LOG($C102,2),0)+(2^ROUNDUP(LOG($C102,2),0)-$C102)/2^(ROUNDUP(LOG($C102,2),0)-1)),0)+1</f>
        <v>-34</v>
      </c>
      <c r="F102" s="146">
        <f>IF(OR(E102&lt;=0,$C102&gt;$C$2),0,ROUNDUP((ROUNDUP($T$25*(LOG($T$25/$C$3,2))/10,0)*($C$2/$T$25)*(LOG($C$2/$C102,2)))*(1+0.1*$B$2),0)+1)</f>
        <v>0</v>
      </c>
      <c r="G102" s="146">
        <f t="shared" si="34"/>
        <v>0</v>
      </c>
      <c r="H102" s="146">
        <f t="shared" si="35"/>
        <v>0</v>
      </c>
      <c r="I102" s="146">
        <f t="shared" si="36"/>
        <v>0</v>
      </c>
      <c r="J102" s="146">
        <f t="shared" si="37"/>
        <v>0</v>
      </c>
      <c r="K102" s="148">
        <f t="shared" si="38"/>
        <v>0</v>
      </c>
      <c r="L102" s="146">
        <f t="shared" si="39"/>
        <v>0</v>
      </c>
      <c r="M102" s="146">
        <f>IF($C$2&lt;=$C$32,IF($C102&lt;=$C$10,ROUNDUP($F102*$R$6*$R$12*$R$13,0)+$F$3,0),0)</f>
        <v>0</v>
      </c>
      <c r="N102" s="146">
        <f t="shared" si="40"/>
        <v>0</v>
      </c>
      <c r="O102" s="148">
        <f>IF($C$2&gt;$C$32,IF($C102&lt;=$C$18,ROUNDUP($F102*$R$7*$R$12*$R$13,0)+$F$3,0),0)</f>
        <v>0</v>
      </c>
    </row>
    <row r="103" spans="2:15" x14ac:dyDescent="0.25">
      <c r="B103" s="111"/>
      <c r="C103" s="118">
        <v>101</v>
      </c>
      <c r="D103" s="25">
        <f t="shared" si="33"/>
        <v>0</v>
      </c>
      <c r="E103" s="25">
        <f>ROUNDUP(ROUNDUP($T$25*(LOG($T$25,2))/10,0)*($C$2/$T$25)*(ROUNDUP(LOG($C$2,2),0)-ROUNDUP(LOG($C103,2),0)+(2^ROUNDUP(LOG($C103,2),0)-$C103)/2^(ROUNDUP(LOG($C103,2),0)-1)),0)+1</f>
        <v>-34</v>
      </c>
      <c r="F103" s="146">
        <f>IF(OR(E103&lt;=0,$C103&gt;$C$2),0,ROUNDUP((ROUNDUP($T$25*(LOG($T$25/$C$3,2))/10,0)*($C$2/$T$25)*(LOG($C$2/$C103,2)))*(1+0.1*$B$2),0)+1)</f>
        <v>0</v>
      </c>
      <c r="G103" s="146">
        <f t="shared" si="34"/>
        <v>0</v>
      </c>
      <c r="H103" s="146">
        <f t="shared" si="35"/>
        <v>0</v>
      </c>
      <c r="I103" s="146">
        <f t="shared" si="36"/>
        <v>0</v>
      </c>
      <c r="J103" s="146">
        <f t="shared" si="37"/>
        <v>0</v>
      </c>
      <c r="K103" s="148">
        <f t="shared" si="38"/>
        <v>0</v>
      </c>
      <c r="L103" s="146">
        <f t="shared" si="39"/>
        <v>0</v>
      </c>
      <c r="M103" s="146">
        <f>IF($C$2&lt;=$C$32,IF($C103&lt;=$C$10,ROUNDUP($F103*$R$6*$R$12*$R$13,0)+$F$3,0),0)</f>
        <v>0</v>
      </c>
      <c r="N103" s="146">
        <f t="shared" si="40"/>
        <v>0</v>
      </c>
      <c r="O103" s="148">
        <f>IF($C$2&gt;$C$32,IF($C103&lt;=$C$18,ROUNDUP($F103*$R$7*$R$12*$R$13,0)+$F$3,0),0)</f>
        <v>0</v>
      </c>
    </row>
    <row r="104" spans="2:15" x14ac:dyDescent="0.25">
      <c r="B104" s="111"/>
      <c r="C104" s="118">
        <v>102</v>
      </c>
      <c r="D104" s="25">
        <f t="shared" si="33"/>
        <v>0</v>
      </c>
      <c r="E104" s="25">
        <f>ROUNDUP(ROUNDUP($T$25*(LOG($T$25,2))/10,0)*($C$2/$T$25)*(ROUNDUP(LOG($C$2,2),0)-ROUNDUP(LOG($C104,2),0)+(2^ROUNDUP(LOG($C104,2),0)-$C104)/2^(ROUNDUP(LOG($C104,2),0)-1)),0)+1</f>
        <v>-34</v>
      </c>
      <c r="F104" s="146">
        <f>IF(OR(E104&lt;=0,$C104&gt;$C$2),0,ROUNDUP((ROUNDUP($T$25*(LOG($T$25/$C$3,2))/10,0)*($C$2/$T$25)*(LOG($C$2/$C104,2)))*(1+0.1*$B$2),0)+1)</f>
        <v>0</v>
      </c>
      <c r="G104" s="146">
        <f t="shared" si="34"/>
        <v>0</v>
      </c>
      <c r="H104" s="146">
        <f t="shared" si="35"/>
        <v>0</v>
      </c>
      <c r="I104" s="146">
        <f t="shared" si="36"/>
        <v>0</v>
      </c>
      <c r="J104" s="146">
        <f t="shared" si="37"/>
        <v>0</v>
      </c>
      <c r="K104" s="148">
        <f t="shared" si="38"/>
        <v>0</v>
      </c>
      <c r="L104" s="146">
        <f t="shared" si="39"/>
        <v>0</v>
      </c>
      <c r="M104" s="146">
        <f>IF($C$2&lt;=$C$32,IF($C104&lt;=$C$10,ROUNDUP($F104*$R$6*$R$12*$R$13,0)+$F$3,0),0)</f>
        <v>0</v>
      </c>
      <c r="N104" s="146">
        <f t="shared" si="40"/>
        <v>0</v>
      </c>
      <c r="O104" s="148">
        <f>IF($C$2&gt;$C$32,IF($C104&lt;=$C$18,ROUNDUP($F104*$R$7*$R$12*$R$13,0)+$F$3,0),0)</f>
        <v>0</v>
      </c>
    </row>
    <row r="105" spans="2:15" x14ac:dyDescent="0.25">
      <c r="B105" s="111"/>
      <c r="C105" s="118">
        <v>103</v>
      </c>
      <c r="D105" s="25">
        <f t="shared" si="33"/>
        <v>0</v>
      </c>
      <c r="E105" s="25">
        <f>ROUNDUP(ROUNDUP($T$25*(LOG($T$25,2))/10,0)*($C$2/$T$25)*(ROUNDUP(LOG($C$2,2),0)-ROUNDUP(LOG($C105,2),0)+(2^ROUNDUP(LOG($C105,2),0)-$C105)/2^(ROUNDUP(LOG($C105,2),0)-1)),0)+1</f>
        <v>-34</v>
      </c>
      <c r="F105" s="146">
        <f>IF(OR(E105&lt;=0,$C105&gt;$C$2),0,ROUNDUP((ROUNDUP($T$25*(LOG($T$25/$C$3,2))/10,0)*($C$2/$T$25)*(LOG($C$2/$C105,2)))*(1+0.1*$B$2),0)+1)</f>
        <v>0</v>
      </c>
      <c r="G105" s="146">
        <f t="shared" si="34"/>
        <v>0</v>
      </c>
      <c r="H105" s="146">
        <f t="shared" si="35"/>
        <v>0</v>
      </c>
      <c r="I105" s="146">
        <f t="shared" si="36"/>
        <v>0</v>
      </c>
      <c r="J105" s="146">
        <f t="shared" si="37"/>
        <v>0</v>
      </c>
      <c r="K105" s="148">
        <f t="shared" si="38"/>
        <v>0</v>
      </c>
      <c r="L105" s="146">
        <f t="shared" si="39"/>
        <v>0</v>
      </c>
      <c r="M105" s="146">
        <f>IF($C$2&lt;=$C$32,IF($C105&lt;=$C$10,ROUNDUP($F105*$R$6*$R$12*$R$13,0)+$F$3,0),0)</f>
        <v>0</v>
      </c>
      <c r="N105" s="146">
        <f t="shared" si="40"/>
        <v>0</v>
      </c>
      <c r="O105" s="148">
        <f>IF($C$2&gt;$C$32,IF($C105&lt;=$C$18,ROUNDUP($F105*$R$7*$R$12*$R$13,0)+$F$3,0),0)</f>
        <v>0</v>
      </c>
    </row>
    <row r="106" spans="2:15" x14ac:dyDescent="0.25">
      <c r="B106" s="111"/>
      <c r="C106" s="118">
        <v>104</v>
      </c>
      <c r="D106" s="25">
        <f t="shared" si="33"/>
        <v>0</v>
      </c>
      <c r="E106" s="25">
        <f>ROUNDUP(ROUNDUP($T$25*(LOG($T$25,2))/10,0)*($C$2/$T$25)*(ROUNDUP(LOG($C$2,2),0)-ROUNDUP(LOG($C106,2),0)+(2^ROUNDUP(LOG($C106,2),0)-$C106)/2^(ROUNDUP(LOG($C106,2),0)-1)),0)+1</f>
        <v>-34</v>
      </c>
      <c r="F106" s="146">
        <f>IF(OR(E106&lt;=0,$C106&gt;$C$2),0,ROUNDUP((ROUNDUP($T$25*(LOG($T$25/$C$3,2))/10,0)*($C$2/$T$25)*(LOG($C$2/$C106,2)))*(1+0.1*$B$2),0)+1)</f>
        <v>0</v>
      </c>
      <c r="G106" s="146">
        <f t="shared" si="34"/>
        <v>0</v>
      </c>
      <c r="H106" s="146">
        <f t="shared" si="35"/>
        <v>0</v>
      </c>
      <c r="I106" s="146">
        <f t="shared" si="36"/>
        <v>0</v>
      </c>
      <c r="J106" s="146">
        <f t="shared" si="37"/>
        <v>0</v>
      </c>
      <c r="K106" s="148">
        <f t="shared" si="38"/>
        <v>0</v>
      </c>
      <c r="L106" s="146">
        <f t="shared" si="39"/>
        <v>0</v>
      </c>
      <c r="M106" s="146">
        <f>IF($C$2&lt;=$C$32,IF($C106&lt;=$C$10,ROUNDUP($F106*$R$6*$R$12*$R$13,0)+$F$3,0),0)</f>
        <v>0</v>
      </c>
      <c r="N106" s="146">
        <f t="shared" si="40"/>
        <v>0</v>
      </c>
      <c r="O106" s="148">
        <f>IF($C$2&gt;$C$32,IF($C106&lt;=$C$18,ROUNDUP($F106*$R$7*$R$12*$R$13,0)+$F$3,0),0)</f>
        <v>0</v>
      </c>
    </row>
    <row r="107" spans="2:15" x14ac:dyDescent="0.25">
      <c r="B107" s="111"/>
      <c r="C107" s="118">
        <v>105</v>
      </c>
      <c r="D107" s="25">
        <f t="shared" si="33"/>
        <v>0</v>
      </c>
      <c r="E107" s="25">
        <f>ROUNDUP(ROUNDUP($T$25*(LOG($T$25,2))/10,0)*($C$2/$T$25)*(ROUNDUP(LOG($C$2,2),0)-ROUNDUP(LOG($C107,2),0)+(2^ROUNDUP(LOG($C107,2),0)-$C107)/2^(ROUNDUP(LOG($C107,2),0)-1)),0)+1</f>
        <v>-35</v>
      </c>
      <c r="F107" s="146">
        <f>IF(OR(E107&lt;=0,$C107&gt;$C$2),0,ROUNDUP((ROUNDUP($T$25*(LOG($T$25/$C$3,2))/10,0)*($C$2/$T$25)*(LOG($C$2/$C107,2)))*(1+0.1*$B$2),0)+1)</f>
        <v>0</v>
      </c>
      <c r="G107" s="146">
        <f t="shared" si="34"/>
        <v>0</v>
      </c>
      <c r="H107" s="146">
        <f t="shared" si="35"/>
        <v>0</v>
      </c>
      <c r="I107" s="146">
        <f t="shared" si="36"/>
        <v>0</v>
      </c>
      <c r="J107" s="146">
        <f t="shared" si="37"/>
        <v>0</v>
      </c>
      <c r="K107" s="148">
        <f t="shared" si="38"/>
        <v>0</v>
      </c>
      <c r="L107" s="146">
        <f t="shared" si="39"/>
        <v>0</v>
      </c>
      <c r="M107" s="146">
        <f>IF($C$2&lt;=$C$32,IF($C107&lt;=$C$10,ROUNDUP($F107*$R$6*$R$12*$R$13,0)+$F$3,0),0)</f>
        <v>0</v>
      </c>
      <c r="N107" s="146">
        <f t="shared" si="40"/>
        <v>0</v>
      </c>
      <c r="O107" s="148">
        <f>IF($C$2&gt;$C$32,IF($C107&lt;=$C$18,ROUNDUP($F107*$R$7*$R$12*$R$13,0)+$F$3,0),0)</f>
        <v>0</v>
      </c>
    </row>
    <row r="108" spans="2:15" x14ac:dyDescent="0.25">
      <c r="B108" s="111"/>
      <c r="C108" s="118">
        <v>106</v>
      </c>
      <c r="D108" s="25">
        <f t="shared" si="33"/>
        <v>0</v>
      </c>
      <c r="E108" s="25">
        <f>ROUNDUP(ROUNDUP($T$25*(LOG($T$25,2))/10,0)*($C$2/$T$25)*(ROUNDUP(LOG($C$2,2),0)-ROUNDUP(LOG($C108,2),0)+(2^ROUNDUP(LOG($C108,2),0)-$C108)/2^(ROUNDUP(LOG($C108,2),0)-1)),0)+1</f>
        <v>-35</v>
      </c>
      <c r="F108" s="146">
        <f>IF(OR(E108&lt;=0,$C108&gt;$C$2),0,ROUNDUP((ROUNDUP($T$25*(LOG($T$25/$C$3,2))/10,0)*($C$2/$T$25)*(LOG($C$2/$C108,2)))*(1+0.1*$B$2),0)+1)</f>
        <v>0</v>
      </c>
      <c r="G108" s="146">
        <f t="shared" si="34"/>
        <v>0</v>
      </c>
      <c r="H108" s="146">
        <f t="shared" si="35"/>
        <v>0</v>
      </c>
      <c r="I108" s="146">
        <f t="shared" si="36"/>
        <v>0</v>
      </c>
      <c r="J108" s="146">
        <f t="shared" si="37"/>
        <v>0</v>
      </c>
      <c r="K108" s="148">
        <f t="shared" si="38"/>
        <v>0</v>
      </c>
      <c r="L108" s="146">
        <f t="shared" si="39"/>
        <v>0</v>
      </c>
      <c r="M108" s="146">
        <f>IF($C$2&lt;=$C$32,IF($C108&lt;=$C$10,ROUNDUP($F108*$R$6*$R$12*$R$13,0)+$F$3,0),0)</f>
        <v>0</v>
      </c>
      <c r="N108" s="146">
        <f t="shared" si="40"/>
        <v>0</v>
      </c>
      <c r="O108" s="148">
        <f>IF($C$2&gt;$C$32,IF($C108&lt;=$C$18,ROUNDUP($F108*$R$7*$R$12*$R$13,0)+$F$3,0),0)</f>
        <v>0</v>
      </c>
    </row>
    <row r="109" spans="2:15" x14ac:dyDescent="0.25">
      <c r="B109" s="111"/>
      <c r="C109" s="118">
        <v>107</v>
      </c>
      <c r="D109" s="25">
        <f t="shared" si="33"/>
        <v>0</v>
      </c>
      <c r="E109" s="25">
        <f>ROUNDUP(ROUNDUP($T$25*(LOG($T$25,2))/10,0)*($C$2/$T$25)*(ROUNDUP(LOG($C$2,2),0)-ROUNDUP(LOG($C109,2),0)+(2^ROUNDUP(LOG($C109,2),0)-$C109)/2^(ROUNDUP(LOG($C109,2),0)-1)),0)+1</f>
        <v>-35</v>
      </c>
      <c r="F109" s="146">
        <f>IF(OR(E109&lt;=0,$C109&gt;$C$2),0,ROUNDUP((ROUNDUP($T$25*(LOG($T$25/$C$3,2))/10,0)*($C$2/$T$25)*(LOG($C$2/$C109,2)))*(1+0.1*$B$2),0)+1)</f>
        <v>0</v>
      </c>
      <c r="G109" s="146">
        <f t="shared" si="34"/>
        <v>0</v>
      </c>
      <c r="H109" s="146">
        <f t="shared" si="35"/>
        <v>0</v>
      </c>
      <c r="I109" s="146">
        <f t="shared" si="36"/>
        <v>0</v>
      </c>
      <c r="J109" s="146">
        <f t="shared" si="37"/>
        <v>0</v>
      </c>
      <c r="K109" s="148">
        <f t="shared" si="38"/>
        <v>0</v>
      </c>
      <c r="L109" s="146">
        <f t="shared" si="39"/>
        <v>0</v>
      </c>
      <c r="M109" s="146">
        <f>IF($C$2&lt;=$C$32,IF($C109&lt;=$C$10,ROUNDUP($F109*$R$6*$R$12*$R$13,0)+$F$3,0),0)</f>
        <v>0</v>
      </c>
      <c r="N109" s="146">
        <f t="shared" si="40"/>
        <v>0</v>
      </c>
      <c r="O109" s="148">
        <f>IF($C$2&gt;$C$32,IF($C109&lt;=$C$18,ROUNDUP($F109*$R$7*$R$12*$R$13,0)+$F$3,0),0)</f>
        <v>0</v>
      </c>
    </row>
    <row r="110" spans="2:15" x14ac:dyDescent="0.25">
      <c r="B110" s="111"/>
      <c r="C110" s="118">
        <v>108</v>
      </c>
      <c r="D110" s="25">
        <f t="shared" si="33"/>
        <v>0</v>
      </c>
      <c r="E110" s="25">
        <f>ROUNDUP(ROUNDUP($T$25*(LOG($T$25,2))/10,0)*($C$2/$T$25)*(ROUNDUP(LOG($C$2,2),0)-ROUNDUP(LOG($C110,2),0)+(2^ROUNDUP(LOG($C110,2),0)-$C110)/2^(ROUNDUP(LOG($C110,2),0)-1)),0)+1</f>
        <v>-35</v>
      </c>
      <c r="F110" s="146">
        <f>IF(OR(E110&lt;=0,$C110&gt;$C$2),0,ROUNDUP((ROUNDUP($T$25*(LOG($T$25/$C$3,2))/10,0)*($C$2/$T$25)*(LOG($C$2/$C110,2)))*(1+0.1*$B$2),0)+1)</f>
        <v>0</v>
      </c>
      <c r="G110" s="146">
        <f t="shared" si="34"/>
        <v>0</v>
      </c>
      <c r="H110" s="146">
        <f t="shared" si="35"/>
        <v>0</v>
      </c>
      <c r="I110" s="146">
        <f t="shared" si="36"/>
        <v>0</v>
      </c>
      <c r="J110" s="146">
        <f t="shared" si="37"/>
        <v>0</v>
      </c>
      <c r="K110" s="148">
        <f t="shared" si="38"/>
        <v>0</v>
      </c>
      <c r="L110" s="146">
        <f t="shared" si="39"/>
        <v>0</v>
      </c>
      <c r="M110" s="146">
        <f>IF($C$2&lt;=$C$32,IF($C110&lt;=$C$10,ROUNDUP($F110*$R$6*$R$12*$R$13,0)+$F$3,0),0)</f>
        <v>0</v>
      </c>
      <c r="N110" s="146">
        <f t="shared" si="40"/>
        <v>0</v>
      </c>
      <c r="O110" s="148">
        <f>IF($C$2&gt;$C$32,IF($C110&lt;=$C$18,ROUNDUP($F110*$R$7*$R$12*$R$13,0)+$F$3,0),0)</f>
        <v>0</v>
      </c>
    </row>
    <row r="111" spans="2:15" x14ac:dyDescent="0.25">
      <c r="B111" s="111"/>
      <c r="C111" s="118">
        <v>109</v>
      </c>
      <c r="D111" s="25">
        <f t="shared" si="33"/>
        <v>0</v>
      </c>
      <c r="E111" s="25">
        <f>ROUNDUP(ROUNDUP($T$25*(LOG($T$25,2))/10,0)*($C$2/$T$25)*(ROUNDUP(LOG($C$2,2),0)-ROUNDUP(LOG($C111,2),0)+(2^ROUNDUP(LOG($C111,2),0)-$C111)/2^(ROUNDUP(LOG($C111,2),0)-1)),0)+1</f>
        <v>-35</v>
      </c>
      <c r="F111" s="146">
        <f>IF(OR(E111&lt;=0,$C111&gt;$C$2),0,ROUNDUP((ROUNDUP($T$25*(LOG($T$25/$C$3,2))/10,0)*($C$2/$T$25)*(LOG($C$2/$C111,2)))*(1+0.1*$B$2),0)+1)</f>
        <v>0</v>
      </c>
      <c r="G111" s="146">
        <f t="shared" si="34"/>
        <v>0</v>
      </c>
      <c r="H111" s="146">
        <f t="shared" si="35"/>
        <v>0</v>
      </c>
      <c r="I111" s="146">
        <f t="shared" si="36"/>
        <v>0</v>
      </c>
      <c r="J111" s="146">
        <f t="shared" si="37"/>
        <v>0</v>
      </c>
      <c r="K111" s="148">
        <f t="shared" si="38"/>
        <v>0</v>
      </c>
      <c r="L111" s="146">
        <f t="shared" si="39"/>
        <v>0</v>
      </c>
      <c r="M111" s="146">
        <f>IF($C$2&lt;=$C$32,IF($C111&lt;=$C$10,ROUNDUP($F111*$R$6*$R$12*$R$13,0)+$F$3,0),0)</f>
        <v>0</v>
      </c>
      <c r="N111" s="146">
        <f t="shared" si="40"/>
        <v>0</v>
      </c>
      <c r="O111" s="148">
        <f>IF($C$2&gt;$C$32,IF($C111&lt;=$C$18,ROUNDUP($F111*$R$7*$R$12*$R$13,0)+$F$3,0),0)</f>
        <v>0</v>
      </c>
    </row>
    <row r="112" spans="2:15" x14ac:dyDescent="0.25">
      <c r="B112" s="111"/>
      <c r="C112" s="118">
        <v>110</v>
      </c>
      <c r="D112" s="25">
        <f t="shared" si="33"/>
        <v>0</v>
      </c>
      <c r="E112" s="25">
        <f>ROUNDUP(ROUNDUP($T$25*(LOG($T$25,2))/10,0)*($C$2/$T$25)*(ROUNDUP(LOG($C$2,2),0)-ROUNDUP(LOG($C112,2),0)+(2^ROUNDUP(LOG($C112,2),0)-$C112)/2^(ROUNDUP(LOG($C112,2),0)-1)),0)+1</f>
        <v>-36</v>
      </c>
      <c r="F112" s="146">
        <f>IF(OR(E112&lt;=0,$C112&gt;$C$2),0,ROUNDUP((ROUNDUP($T$25*(LOG($T$25/$C$3,2))/10,0)*($C$2/$T$25)*(LOG($C$2/$C112,2)))*(1+0.1*$B$2),0)+1)</f>
        <v>0</v>
      </c>
      <c r="G112" s="146">
        <f t="shared" si="34"/>
        <v>0</v>
      </c>
      <c r="H112" s="146">
        <f t="shared" si="35"/>
        <v>0</v>
      </c>
      <c r="I112" s="146">
        <f t="shared" si="36"/>
        <v>0</v>
      </c>
      <c r="J112" s="146">
        <f t="shared" si="37"/>
        <v>0</v>
      </c>
      <c r="K112" s="148">
        <f t="shared" si="38"/>
        <v>0</v>
      </c>
      <c r="L112" s="146">
        <f t="shared" si="39"/>
        <v>0</v>
      </c>
      <c r="M112" s="146">
        <f>IF($C$2&lt;=$C$32,IF($C112&lt;=$C$10,ROUNDUP($F112*$R$6*$R$12*$R$13,0)+$F$3,0),0)</f>
        <v>0</v>
      </c>
      <c r="N112" s="146">
        <f t="shared" si="40"/>
        <v>0</v>
      </c>
      <c r="O112" s="148">
        <f>IF($C$2&gt;$C$32,IF($C112&lt;=$C$18,ROUNDUP($F112*$R$7*$R$12*$R$13,0)+$F$3,0),0)</f>
        <v>0</v>
      </c>
    </row>
    <row r="113" spans="2:15" x14ac:dyDescent="0.25">
      <c r="B113" s="111"/>
      <c r="C113" s="118">
        <v>111</v>
      </c>
      <c r="D113" s="25">
        <f t="shared" si="33"/>
        <v>0</v>
      </c>
      <c r="E113" s="25">
        <f>ROUNDUP(ROUNDUP($T$25*(LOG($T$25,2))/10,0)*($C$2/$T$25)*(ROUNDUP(LOG($C$2,2),0)-ROUNDUP(LOG($C113,2),0)+(2^ROUNDUP(LOG($C113,2),0)-$C113)/2^(ROUNDUP(LOG($C113,2),0)-1)),0)+1</f>
        <v>-36</v>
      </c>
      <c r="F113" s="146">
        <f>IF(OR(E113&lt;=0,$C113&gt;$C$2),0,ROUNDUP((ROUNDUP($T$25*(LOG($T$25/$C$3,2))/10,0)*($C$2/$T$25)*(LOG($C$2/$C113,2)))*(1+0.1*$B$2),0)+1)</f>
        <v>0</v>
      </c>
      <c r="G113" s="146">
        <f t="shared" si="34"/>
        <v>0</v>
      </c>
      <c r="H113" s="146">
        <f t="shared" si="35"/>
        <v>0</v>
      </c>
      <c r="I113" s="146">
        <f t="shared" si="36"/>
        <v>0</v>
      </c>
      <c r="J113" s="146">
        <f t="shared" si="37"/>
        <v>0</v>
      </c>
      <c r="K113" s="148">
        <f t="shared" si="38"/>
        <v>0</v>
      </c>
      <c r="L113" s="146">
        <f t="shared" si="39"/>
        <v>0</v>
      </c>
      <c r="M113" s="146">
        <f>IF($C$2&lt;=$C$32,IF($C113&lt;=$C$10,ROUNDUP($F113*$R$6*$R$12*$R$13,0)+$F$3,0),0)</f>
        <v>0</v>
      </c>
      <c r="N113" s="146">
        <f t="shared" si="40"/>
        <v>0</v>
      </c>
      <c r="O113" s="148">
        <f>IF($C$2&gt;$C$32,IF($C113&lt;=$C$18,ROUNDUP($F113*$R$7*$R$12*$R$13,0)+$F$3,0),0)</f>
        <v>0</v>
      </c>
    </row>
    <row r="114" spans="2:15" x14ac:dyDescent="0.25">
      <c r="B114" s="111"/>
      <c r="C114" s="118">
        <v>112</v>
      </c>
      <c r="D114" s="25">
        <f t="shared" si="33"/>
        <v>0</v>
      </c>
      <c r="E114" s="25">
        <f>ROUNDUP(ROUNDUP($T$25*(LOG($T$25,2))/10,0)*($C$2/$T$25)*(ROUNDUP(LOG($C$2,2),0)-ROUNDUP(LOG($C114,2),0)+(2^ROUNDUP(LOG($C114,2),0)-$C114)/2^(ROUNDUP(LOG($C114,2),0)-1)),0)+1</f>
        <v>-36</v>
      </c>
      <c r="F114" s="146">
        <f>IF(OR(E114&lt;=0,$C114&gt;$C$2),0,ROUNDUP((ROUNDUP($T$25*(LOG($T$25/$C$3,2))/10,0)*($C$2/$T$25)*(LOG($C$2/$C114,2)))*(1+0.1*$B$2),0)+1)</f>
        <v>0</v>
      </c>
      <c r="G114" s="146">
        <f t="shared" si="34"/>
        <v>0</v>
      </c>
      <c r="H114" s="146">
        <f t="shared" si="35"/>
        <v>0</v>
      </c>
      <c r="I114" s="146">
        <f t="shared" si="36"/>
        <v>0</v>
      </c>
      <c r="J114" s="146">
        <f t="shared" si="37"/>
        <v>0</v>
      </c>
      <c r="K114" s="148">
        <f t="shared" si="38"/>
        <v>0</v>
      </c>
      <c r="L114" s="146">
        <f t="shared" si="39"/>
        <v>0</v>
      </c>
      <c r="M114" s="146">
        <f>IF($C$2&lt;=$C$32,IF($C114&lt;=$C$10,ROUNDUP($F114*$R$6*$R$12*$R$13,0)+$F$3,0),0)</f>
        <v>0</v>
      </c>
      <c r="N114" s="146">
        <f t="shared" si="40"/>
        <v>0</v>
      </c>
      <c r="O114" s="148">
        <f>IF($C$2&gt;$C$32,IF($C114&lt;=$C$18,ROUNDUP($F114*$R$7*$R$12*$R$13,0)+$F$3,0),0)</f>
        <v>0</v>
      </c>
    </row>
    <row r="115" spans="2:15" x14ac:dyDescent="0.25">
      <c r="B115" s="111"/>
      <c r="C115" s="118">
        <v>113</v>
      </c>
      <c r="D115" s="25">
        <f t="shared" si="33"/>
        <v>0</v>
      </c>
      <c r="E115" s="25">
        <f>ROUNDUP(ROUNDUP($T$25*(LOG($T$25,2))/10,0)*($C$2/$T$25)*(ROUNDUP(LOG($C$2,2),0)-ROUNDUP(LOG($C115,2),0)+(2^ROUNDUP(LOG($C115,2),0)-$C115)/2^(ROUNDUP(LOG($C115,2),0)-1)),0)+1</f>
        <v>-36</v>
      </c>
      <c r="F115" s="146">
        <f>IF(OR(E115&lt;=0,$C115&gt;$C$2),0,ROUNDUP((ROUNDUP($T$25*(LOG($T$25/$C$3,2))/10,0)*($C$2/$T$25)*(LOG($C$2/$C115,2)))*(1+0.1*$B$2),0)+1)</f>
        <v>0</v>
      </c>
      <c r="G115" s="146">
        <f t="shared" si="34"/>
        <v>0</v>
      </c>
      <c r="H115" s="146">
        <f t="shared" si="35"/>
        <v>0</v>
      </c>
      <c r="I115" s="146">
        <f t="shared" si="36"/>
        <v>0</v>
      </c>
      <c r="J115" s="146">
        <f t="shared" si="37"/>
        <v>0</v>
      </c>
      <c r="K115" s="148">
        <f t="shared" si="38"/>
        <v>0</v>
      </c>
      <c r="L115" s="146">
        <f t="shared" si="39"/>
        <v>0</v>
      </c>
      <c r="M115" s="146">
        <f>IF($C$2&lt;=$C$32,IF($C115&lt;=$C$10,ROUNDUP($F115*$R$6*$R$12*$R$13,0)+$F$3,0),0)</f>
        <v>0</v>
      </c>
      <c r="N115" s="146">
        <f t="shared" si="40"/>
        <v>0</v>
      </c>
      <c r="O115" s="148">
        <f>IF($C$2&gt;$C$32,IF($C115&lt;=$C$18,ROUNDUP($F115*$R$7*$R$12*$R$13,0)+$F$3,0),0)</f>
        <v>0</v>
      </c>
    </row>
    <row r="116" spans="2:15" x14ac:dyDescent="0.25">
      <c r="B116" s="111"/>
      <c r="C116" s="118">
        <v>114</v>
      </c>
      <c r="D116" s="25">
        <f t="shared" si="33"/>
        <v>0</v>
      </c>
      <c r="E116" s="25">
        <f>ROUNDUP(ROUNDUP($T$25*(LOG($T$25,2))/10,0)*($C$2/$T$25)*(ROUNDUP(LOG($C$2,2),0)-ROUNDUP(LOG($C116,2),0)+(2^ROUNDUP(LOG($C116,2),0)-$C116)/2^(ROUNDUP(LOG($C116,2),0)-1)),0)+1</f>
        <v>-36</v>
      </c>
      <c r="F116" s="146">
        <f>IF(OR(E116&lt;=0,$C116&gt;$C$2),0,ROUNDUP((ROUNDUP($T$25*(LOG($T$25/$C$3,2))/10,0)*($C$2/$T$25)*(LOG($C$2/$C116,2)))*(1+0.1*$B$2),0)+1)</f>
        <v>0</v>
      </c>
      <c r="G116" s="146">
        <f t="shared" si="34"/>
        <v>0</v>
      </c>
      <c r="H116" s="146">
        <f t="shared" si="35"/>
        <v>0</v>
      </c>
      <c r="I116" s="146">
        <f t="shared" si="36"/>
        <v>0</v>
      </c>
      <c r="J116" s="146">
        <f t="shared" si="37"/>
        <v>0</v>
      </c>
      <c r="K116" s="148">
        <f t="shared" si="38"/>
        <v>0</v>
      </c>
      <c r="L116" s="146">
        <f t="shared" si="39"/>
        <v>0</v>
      </c>
      <c r="M116" s="146">
        <f>IF($C$2&lt;=$C$32,IF($C116&lt;=$C$10,ROUNDUP($F116*$R$6*$R$12*$R$13,0)+$F$3,0),0)</f>
        <v>0</v>
      </c>
      <c r="N116" s="146">
        <f t="shared" si="40"/>
        <v>0</v>
      </c>
      <c r="O116" s="148">
        <f>IF($C$2&gt;$C$32,IF($C116&lt;=$C$18,ROUNDUP($F116*$R$7*$R$12*$R$13,0)+$F$3,0),0)</f>
        <v>0</v>
      </c>
    </row>
    <row r="117" spans="2:15" x14ac:dyDescent="0.25">
      <c r="B117" s="111"/>
      <c r="C117" s="118">
        <v>115</v>
      </c>
      <c r="D117" s="25">
        <f t="shared" si="33"/>
        <v>0</v>
      </c>
      <c r="E117" s="25">
        <f>ROUNDUP(ROUNDUP($T$25*(LOG($T$25,2))/10,0)*($C$2/$T$25)*(ROUNDUP(LOG($C$2,2),0)-ROUNDUP(LOG($C117,2),0)+(2^ROUNDUP(LOG($C117,2),0)-$C117)/2^(ROUNDUP(LOG($C117,2),0)-1)),0)+1</f>
        <v>-37</v>
      </c>
      <c r="F117" s="146">
        <f>IF(OR(E117&lt;=0,$C117&gt;$C$2),0,ROUNDUP((ROUNDUP($T$25*(LOG($T$25/$C$3,2))/10,0)*($C$2/$T$25)*(LOG($C$2/$C117,2)))*(1+0.1*$B$2),0)+1)</f>
        <v>0</v>
      </c>
      <c r="G117" s="146">
        <f t="shared" si="34"/>
        <v>0</v>
      </c>
      <c r="H117" s="146">
        <f t="shared" si="35"/>
        <v>0</v>
      </c>
      <c r="I117" s="146">
        <f t="shared" si="36"/>
        <v>0</v>
      </c>
      <c r="J117" s="146">
        <f t="shared" si="37"/>
        <v>0</v>
      </c>
      <c r="K117" s="148">
        <f t="shared" si="38"/>
        <v>0</v>
      </c>
      <c r="L117" s="146">
        <f t="shared" si="39"/>
        <v>0</v>
      </c>
      <c r="M117" s="146">
        <f>IF($C$2&lt;=$C$32,IF($C117&lt;=$C$10,ROUNDUP($F117*$R$6*$R$12*$R$13,0)+$F$3,0),0)</f>
        <v>0</v>
      </c>
      <c r="N117" s="146">
        <f t="shared" si="40"/>
        <v>0</v>
      </c>
      <c r="O117" s="148">
        <f>IF($C$2&gt;$C$32,IF($C117&lt;=$C$18,ROUNDUP($F117*$R$7*$R$12*$R$13,0)+$F$3,0),0)</f>
        <v>0</v>
      </c>
    </row>
    <row r="118" spans="2:15" x14ac:dyDescent="0.25">
      <c r="B118" s="111"/>
      <c r="C118" s="118">
        <v>116</v>
      </c>
      <c r="D118" s="25">
        <f t="shared" si="33"/>
        <v>0</v>
      </c>
      <c r="E118" s="25">
        <f>ROUNDUP(ROUNDUP($T$25*(LOG($T$25,2))/10,0)*($C$2/$T$25)*(ROUNDUP(LOG($C$2,2),0)-ROUNDUP(LOG($C118,2),0)+(2^ROUNDUP(LOG($C118,2),0)-$C118)/2^(ROUNDUP(LOG($C118,2),0)-1)),0)+1</f>
        <v>-37</v>
      </c>
      <c r="F118" s="146">
        <f>IF(OR(E118&lt;=0,$C118&gt;$C$2),0,ROUNDUP((ROUNDUP($T$25*(LOG($T$25/$C$3,2))/10,0)*($C$2/$T$25)*(LOG($C$2/$C118,2)))*(1+0.1*$B$2),0)+1)</f>
        <v>0</v>
      </c>
      <c r="G118" s="146">
        <f t="shared" si="34"/>
        <v>0</v>
      </c>
      <c r="H118" s="146">
        <f t="shared" si="35"/>
        <v>0</v>
      </c>
      <c r="I118" s="146">
        <f t="shared" si="36"/>
        <v>0</v>
      </c>
      <c r="J118" s="146">
        <f t="shared" si="37"/>
        <v>0</v>
      </c>
      <c r="K118" s="148">
        <f t="shared" si="38"/>
        <v>0</v>
      </c>
      <c r="L118" s="146">
        <f t="shared" si="39"/>
        <v>0</v>
      </c>
      <c r="M118" s="146">
        <f>IF($C$2&lt;=$C$32,IF($C118&lt;=$C$10,ROUNDUP($F118*$R$6*$R$12*$R$13,0)+$F$3,0),0)</f>
        <v>0</v>
      </c>
      <c r="N118" s="146">
        <f t="shared" si="40"/>
        <v>0</v>
      </c>
      <c r="O118" s="148">
        <f>IF($C$2&gt;$C$32,IF($C118&lt;=$C$18,ROUNDUP($F118*$R$7*$R$12*$R$13,0)+$F$3,0),0)</f>
        <v>0</v>
      </c>
    </row>
    <row r="119" spans="2:15" x14ac:dyDescent="0.25">
      <c r="B119" s="111"/>
      <c r="C119" s="118">
        <v>117</v>
      </c>
      <c r="D119" s="25">
        <f t="shared" si="33"/>
        <v>0</v>
      </c>
      <c r="E119" s="25">
        <f>ROUNDUP(ROUNDUP($T$25*(LOG($T$25,2))/10,0)*($C$2/$T$25)*(ROUNDUP(LOG($C$2,2),0)-ROUNDUP(LOG($C119,2),0)+(2^ROUNDUP(LOG($C119,2),0)-$C119)/2^(ROUNDUP(LOG($C119,2),0)-1)),0)+1</f>
        <v>-37</v>
      </c>
      <c r="F119" s="146">
        <f>IF(OR(E119&lt;=0,$C119&gt;$C$2),0,ROUNDUP((ROUNDUP($T$25*(LOG($T$25/$C$3,2))/10,0)*($C$2/$T$25)*(LOG($C$2/$C119,2)))*(1+0.1*$B$2),0)+1)</f>
        <v>0</v>
      </c>
      <c r="G119" s="146">
        <f t="shared" si="34"/>
        <v>0</v>
      </c>
      <c r="H119" s="146">
        <f t="shared" si="35"/>
        <v>0</v>
      </c>
      <c r="I119" s="146">
        <f t="shared" si="36"/>
        <v>0</v>
      </c>
      <c r="J119" s="146">
        <f t="shared" si="37"/>
        <v>0</v>
      </c>
      <c r="K119" s="148">
        <f t="shared" si="38"/>
        <v>0</v>
      </c>
      <c r="L119" s="146">
        <f t="shared" si="39"/>
        <v>0</v>
      </c>
      <c r="M119" s="146">
        <f>IF($C$2&lt;=$C$32,IF($C119&lt;=$C$10,ROUNDUP($F119*$R$6*$R$12*$R$13,0)+$F$3,0),0)</f>
        <v>0</v>
      </c>
      <c r="N119" s="146">
        <f t="shared" si="40"/>
        <v>0</v>
      </c>
      <c r="O119" s="148">
        <f>IF($C$2&gt;$C$32,IF($C119&lt;=$C$18,ROUNDUP($F119*$R$7*$R$12*$R$13,0)+$F$3,0),0)</f>
        <v>0</v>
      </c>
    </row>
    <row r="120" spans="2:15" x14ac:dyDescent="0.25">
      <c r="B120" s="111"/>
      <c r="C120" s="118">
        <v>118</v>
      </c>
      <c r="D120" s="25">
        <f t="shared" si="33"/>
        <v>0</v>
      </c>
      <c r="E120" s="25">
        <f>ROUNDUP(ROUNDUP($T$25*(LOG($T$25,2))/10,0)*($C$2/$T$25)*(ROUNDUP(LOG($C$2,2),0)-ROUNDUP(LOG($C120,2),0)+(2^ROUNDUP(LOG($C120,2),0)-$C120)/2^(ROUNDUP(LOG($C120,2),0)-1)),0)+1</f>
        <v>-37</v>
      </c>
      <c r="F120" s="146">
        <f>IF(OR(E120&lt;=0,$C120&gt;$C$2),0,ROUNDUP((ROUNDUP($T$25*(LOG($T$25/$C$3,2))/10,0)*($C$2/$T$25)*(LOG($C$2/$C120,2)))*(1+0.1*$B$2),0)+1)</f>
        <v>0</v>
      </c>
      <c r="G120" s="146">
        <f t="shared" si="34"/>
        <v>0</v>
      </c>
      <c r="H120" s="146">
        <f t="shared" si="35"/>
        <v>0</v>
      </c>
      <c r="I120" s="146">
        <f t="shared" si="36"/>
        <v>0</v>
      </c>
      <c r="J120" s="146">
        <f t="shared" si="37"/>
        <v>0</v>
      </c>
      <c r="K120" s="148">
        <f t="shared" si="38"/>
        <v>0</v>
      </c>
      <c r="L120" s="146">
        <f t="shared" si="39"/>
        <v>0</v>
      </c>
      <c r="M120" s="146">
        <f>IF($C$2&lt;=$C$32,IF($C120&lt;=$C$10,ROUNDUP($F120*$R$6*$R$12*$R$13,0)+$F$3,0),0)</f>
        <v>0</v>
      </c>
      <c r="N120" s="146">
        <f t="shared" si="40"/>
        <v>0</v>
      </c>
      <c r="O120" s="148">
        <f>IF($C$2&gt;$C$32,IF($C120&lt;=$C$18,ROUNDUP($F120*$R$7*$R$12*$R$13,0)+$F$3,0),0)</f>
        <v>0</v>
      </c>
    </row>
    <row r="121" spans="2:15" x14ac:dyDescent="0.25">
      <c r="B121" s="111"/>
      <c r="C121" s="118">
        <v>119</v>
      </c>
      <c r="D121" s="25">
        <f t="shared" si="33"/>
        <v>0</v>
      </c>
      <c r="E121" s="25">
        <f>ROUNDUP(ROUNDUP($T$25*(LOG($T$25,2))/10,0)*($C$2/$T$25)*(ROUNDUP(LOG($C$2,2),0)-ROUNDUP(LOG($C121,2),0)+(2^ROUNDUP(LOG($C121,2),0)-$C121)/2^(ROUNDUP(LOG($C121,2),0)-1)),0)+1</f>
        <v>-38</v>
      </c>
      <c r="F121" s="146">
        <f>IF(OR(E121&lt;=0,$C121&gt;$C$2),0,ROUNDUP((ROUNDUP($T$25*(LOG($T$25/$C$3,2))/10,0)*($C$2/$T$25)*(LOG($C$2/$C121,2)))*(1+0.1*$B$2),0)+1)</f>
        <v>0</v>
      </c>
      <c r="G121" s="146">
        <f t="shared" si="34"/>
        <v>0</v>
      </c>
      <c r="H121" s="146">
        <f t="shared" si="35"/>
        <v>0</v>
      </c>
      <c r="I121" s="146">
        <f t="shared" si="36"/>
        <v>0</v>
      </c>
      <c r="J121" s="146">
        <f t="shared" si="37"/>
        <v>0</v>
      </c>
      <c r="K121" s="148">
        <f t="shared" si="38"/>
        <v>0</v>
      </c>
      <c r="L121" s="146">
        <f t="shared" si="39"/>
        <v>0</v>
      </c>
      <c r="M121" s="146">
        <f>IF($C$2&lt;=$C$32,IF($C121&lt;=$C$10,ROUNDUP($F121*$R$6*$R$12*$R$13,0)+$F$3,0),0)</f>
        <v>0</v>
      </c>
      <c r="N121" s="146">
        <f t="shared" si="40"/>
        <v>0</v>
      </c>
      <c r="O121" s="148">
        <f>IF($C$2&gt;$C$32,IF($C121&lt;=$C$18,ROUNDUP($F121*$R$7*$R$12*$R$13,0)+$F$3,0),0)</f>
        <v>0</v>
      </c>
    </row>
    <row r="122" spans="2:15" x14ac:dyDescent="0.25">
      <c r="B122" s="111"/>
      <c r="C122" s="118">
        <v>120</v>
      </c>
      <c r="D122" s="25">
        <f t="shared" si="33"/>
        <v>0</v>
      </c>
      <c r="E122" s="25">
        <f>ROUNDUP(ROUNDUP($T$25*(LOG($T$25,2))/10,0)*($C$2/$T$25)*(ROUNDUP(LOG($C$2,2),0)-ROUNDUP(LOG($C122,2),0)+(2^ROUNDUP(LOG($C122,2),0)-$C122)/2^(ROUNDUP(LOG($C122,2),0)-1)),0)+1</f>
        <v>-38</v>
      </c>
      <c r="F122" s="146">
        <f>IF(OR(E122&lt;=0,$C122&gt;$C$2),0,ROUNDUP((ROUNDUP($T$25*(LOG($T$25/$C$3,2))/10,0)*($C$2/$T$25)*(LOG($C$2/$C122,2)))*(1+0.1*$B$2),0)+1)</f>
        <v>0</v>
      </c>
      <c r="G122" s="146">
        <f t="shared" si="34"/>
        <v>0</v>
      </c>
      <c r="H122" s="146">
        <f t="shared" si="35"/>
        <v>0</v>
      </c>
      <c r="I122" s="146">
        <f t="shared" si="36"/>
        <v>0</v>
      </c>
      <c r="J122" s="146">
        <f t="shared" si="37"/>
        <v>0</v>
      </c>
      <c r="K122" s="148">
        <f t="shared" si="38"/>
        <v>0</v>
      </c>
      <c r="L122" s="146">
        <f t="shared" si="39"/>
        <v>0</v>
      </c>
      <c r="M122" s="146">
        <f>IF($C$2&lt;=$C$32,IF($C122&lt;=$C$10,ROUNDUP($F122*$R$6*$R$12*$R$13,0)+$F$3,0),0)</f>
        <v>0</v>
      </c>
      <c r="N122" s="146">
        <f t="shared" si="40"/>
        <v>0</v>
      </c>
      <c r="O122" s="148">
        <f>IF($C$2&gt;$C$32,IF($C122&lt;=$C$18,ROUNDUP($F122*$R$7*$R$12*$R$13,0)+$F$3,0),0)</f>
        <v>0</v>
      </c>
    </row>
    <row r="123" spans="2:15" x14ac:dyDescent="0.25">
      <c r="B123" s="111"/>
      <c r="C123" s="118">
        <v>121</v>
      </c>
      <c r="D123" s="25">
        <f t="shared" si="33"/>
        <v>0</v>
      </c>
      <c r="E123" s="25">
        <f>ROUNDUP(ROUNDUP($T$25*(LOG($T$25,2))/10,0)*($C$2/$T$25)*(ROUNDUP(LOG($C$2,2),0)-ROUNDUP(LOG($C123,2),0)+(2^ROUNDUP(LOG($C123,2),0)-$C123)/2^(ROUNDUP(LOG($C123,2),0)-1)),0)+1</f>
        <v>-38</v>
      </c>
      <c r="F123" s="146">
        <f>IF(OR(E123&lt;=0,$C123&gt;$C$2),0,ROUNDUP((ROUNDUP($T$25*(LOG($T$25/$C$3,2))/10,0)*($C$2/$T$25)*(LOG($C$2/$C123,2)))*(1+0.1*$B$2),0)+1)</f>
        <v>0</v>
      </c>
      <c r="G123" s="146">
        <f t="shared" si="34"/>
        <v>0</v>
      </c>
      <c r="H123" s="146">
        <f t="shared" si="35"/>
        <v>0</v>
      </c>
      <c r="I123" s="146">
        <f t="shared" si="36"/>
        <v>0</v>
      </c>
      <c r="J123" s="146">
        <f t="shared" si="37"/>
        <v>0</v>
      </c>
      <c r="K123" s="148">
        <f t="shared" si="38"/>
        <v>0</v>
      </c>
      <c r="L123" s="146">
        <f t="shared" si="39"/>
        <v>0</v>
      </c>
      <c r="M123" s="146">
        <f>IF($C$2&lt;=$C$32,IF($C123&lt;=$C$10,ROUNDUP($F123*$R$6*$R$12*$R$13,0)+$F$3,0),0)</f>
        <v>0</v>
      </c>
      <c r="N123" s="146">
        <f t="shared" si="40"/>
        <v>0</v>
      </c>
      <c r="O123" s="148">
        <f>IF($C$2&gt;$C$32,IF($C123&lt;=$C$18,ROUNDUP($F123*$R$7*$R$12*$R$13,0)+$F$3,0),0)</f>
        <v>0</v>
      </c>
    </row>
    <row r="124" spans="2:15" x14ac:dyDescent="0.25">
      <c r="B124" s="111"/>
      <c r="C124" s="118">
        <v>122</v>
      </c>
      <c r="D124" s="25">
        <f t="shared" si="33"/>
        <v>0</v>
      </c>
      <c r="E124" s="25">
        <f>ROUNDUP(ROUNDUP($T$25*(LOG($T$25,2))/10,0)*($C$2/$T$25)*(ROUNDUP(LOG($C$2,2),0)-ROUNDUP(LOG($C124,2),0)+(2^ROUNDUP(LOG($C124,2),0)-$C124)/2^(ROUNDUP(LOG($C124,2),0)-1)),0)+1</f>
        <v>-38</v>
      </c>
      <c r="F124" s="146">
        <f>IF(OR(E124&lt;=0,$C124&gt;$C$2),0,ROUNDUP((ROUNDUP($T$25*(LOG($T$25/$C$3,2))/10,0)*($C$2/$T$25)*(LOG($C$2/$C124,2)))*(1+0.1*$B$2),0)+1)</f>
        <v>0</v>
      </c>
      <c r="G124" s="146">
        <f t="shared" si="34"/>
        <v>0</v>
      </c>
      <c r="H124" s="146">
        <f t="shared" si="35"/>
        <v>0</v>
      </c>
      <c r="I124" s="146">
        <f t="shared" si="36"/>
        <v>0</v>
      </c>
      <c r="J124" s="146">
        <f t="shared" si="37"/>
        <v>0</v>
      </c>
      <c r="K124" s="148">
        <f t="shared" si="38"/>
        <v>0</v>
      </c>
      <c r="L124" s="146">
        <f t="shared" si="39"/>
        <v>0</v>
      </c>
      <c r="M124" s="146">
        <f>IF($C$2&lt;=$C$32,IF($C124&lt;=$C$10,ROUNDUP($F124*$R$6*$R$12*$R$13,0)+$F$3,0),0)</f>
        <v>0</v>
      </c>
      <c r="N124" s="146">
        <f t="shared" si="40"/>
        <v>0</v>
      </c>
      <c r="O124" s="148">
        <f>IF($C$2&gt;$C$32,IF($C124&lt;=$C$18,ROUNDUP($F124*$R$7*$R$12*$R$13,0)+$F$3,0),0)</f>
        <v>0</v>
      </c>
    </row>
    <row r="125" spans="2:15" x14ac:dyDescent="0.25">
      <c r="B125" s="111"/>
      <c r="C125" s="118">
        <v>123</v>
      </c>
      <c r="D125" s="25">
        <f t="shared" si="33"/>
        <v>0</v>
      </c>
      <c r="E125" s="25">
        <f>ROUNDUP(ROUNDUP($T$25*(LOG($T$25,2))/10,0)*($C$2/$T$25)*(ROUNDUP(LOG($C$2,2),0)-ROUNDUP(LOG($C125,2),0)+(2^ROUNDUP(LOG($C125,2),0)-$C125)/2^(ROUNDUP(LOG($C125,2),0)-1)),0)+1</f>
        <v>-38</v>
      </c>
      <c r="F125" s="146">
        <f>IF(OR(E125&lt;=0,$C125&gt;$C$2),0,ROUNDUP((ROUNDUP($T$25*(LOG($T$25/$C$3,2))/10,0)*($C$2/$T$25)*(LOG($C$2/$C125,2)))*(1+0.1*$B$2),0)+1)</f>
        <v>0</v>
      </c>
      <c r="G125" s="146">
        <f t="shared" si="34"/>
        <v>0</v>
      </c>
      <c r="H125" s="146">
        <f t="shared" si="35"/>
        <v>0</v>
      </c>
      <c r="I125" s="146">
        <f t="shared" si="36"/>
        <v>0</v>
      </c>
      <c r="J125" s="146">
        <f t="shared" si="37"/>
        <v>0</v>
      </c>
      <c r="K125" s="148">
        <f t="shared" si="38"/>
        <v>0</v>
      </c>
      <c r="L125" s="146">
        <f t="shared" si="39"/>
        <v>0</v>
      </c>
      <c r="M125" s="146">
        <f>IF($C$2&lt;=$C$32,IF($C125&lt;=$C$10,ROUNDUP($F125*$R$6*$R$12*$R$13,0)+$F$3,0),0)</f>
        <v>0</v>
      </c>
      <c r="N125" s="146">
        <f t="shared" si="40"/>
        <v>0</v>
      </c>
      <c r="O125" s="148">
        <f>IF($C$2&gt;$C$32,IF($C125&lt;=$C$18,ROUNDUP($F125*$R$7*$R$12*$R$13,0)+$F$3,0),0)</f>
        <v>0</v>
      </c>
    </row>
    <row r="126" spans="2:15" ht="15.75" thickBot="1" x14ac:dyDescent="0.3">
      <c r="B126" s="150"/>
      <c r="C126" s="151">
        <v>124</v>
      </c>
      <c r="D126" s="37">
        <f t="shared" si="33"/>
        <v>0</v>
      </c>
      <c r="E126" s="37">
        <f>ROUNDUP(ROUNDUP($T$25*(LOG($T$25,2))/10,0)*($C$2/$T$25)*(ROUNDUP(LOG($C$2,2),0)-ROUNDUP(LOG($C126,2),0)+(2^ROUNDUP(LOG($C126,2),0)-$C126)/2^(ROUNDUP(LOG($C126,2),0)-1)),0)+1</f>
        <v>-39</v>
      </c>
      <c r="F126" s="152">
        <f>IF(OR(E126&lt;=0,$C126&gt;$C$2),0,ROUNDUP((ROUNDUP($T$25*(LOG($T$25/$C$3,2))/10,0)*($C$2/$T$25)*(LOG($C$2/$C126,2)))*(1+0.1*$B$2),0)+1)</f>
        <v>0</v>
      </c>
      <c r="G126" s="152">
        <f t="shared" si="34"/>
        <v>0</v>
      </c>
      <c r="H126" s="152">
        <f t="shared" si="35"/>
        <v>0</v>
      </c>
      <c r="I126" s="152">
        <f t="shared" si="36"/>
        <v>0</v>
      </c>
      <c r="J126" s="152">
        <f t="shared" si="37"/>
        <v>0</v>
      </c>
      <c r="K126" s="153">
        <f t="shared" si="38"/>
        <v>0</v>
      </c>
      <c r="L126" s="152">
        <f t="shared" si="39"/>
        <v>0</v>
      </c>
      <c r="M126" s="152">
        <f>IF($C$2&lt;=$C$32,IF($C126&lt;=$C$10,ROUNDUP($F126*$R$6*$R$12*$R$13,0)+$F$3,0),0)</f>
        <v>0</v>
      </c>
      <c r="N126" s="152">
        <f t="shared" si="40"/>
        <v>0</v>
      </c>
      <c r="O126" s="153">
        <f>IF($C$2&gt;$C$32,IF($C126&lt;=$C$18,ROUNDUP($F126*$R$7*$R$12*$R$13,0)+$F$3,0),0)</f>
        <v>0</v>
      </c>
    </row>
  </sheetData>
  <mergeCells count="2">
    <mergeCell ref="AE1:AI1"/>
    <mergeCell ref="S4:S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4FDBC-63F3-4555-856B-AD489F84897A}">
  <dimension ref="B2:U110"/>
  <sheetViews>
    <sheetView topLeftCell="A13" workbookViewId="0">
      <selection activeCell="A18" sqref="A18:XFD18"/>
    </sheetView>
  </sheetViews>
  <sheetFormatPr defaultRowHeight="15" x14ac:dyDescent="0.25"/>
  <cols>
    <col min="1" max="1" width="4.140625" style="1" customWidth="1"/>
    <col min="2" max="2" width="10.140625" style="1" bestFit="1" customWidth="1"/>
    <col min="3" max="3" width="7.7109375" style="1" customWidth="1"/>
    <col min="4" max="4" width="11.28515625" style="1" bestFit="1" customWidth="1"/>
    <col min="5" max="5" width="18.42578125" style="1" customWidth="1"/>
    <col min="6" max="6" width="4.7109375" style="1" bestFit="1" customWidth="1"/>
    <col min="7" max="9" width="7.28515625" customWidth="1"/>
    <col min="10" max="10" width="7.28515625" style="1" customWidth="1"/>
    <col min="11" max="11" width="5.28515625" style="1" bestFit="1" customWidth="1"/>
    <col min="12" max="12" width="5.28515625" style="1" customWidth="1"/>
    <col min="13" max="13" width="6.5703125" style="1" customWidth="1"/>
    <col min="14" max="14" width="12.5703125" style="1" customWidth="1"/>
    <col min="15" max="15" width="4.7109375" style="1" bestFit="1" customWidth="1"/>
    <col min="16" max="16" width="9.42578125" style="1" customWidth="1"/>
    <col min="17" max="17" width="9.140625" style="1"/>
    <col min="18" max="18" width="13.42578125" style="1" customWidth="1"/>
    <col min="19" max="20" width="10.85546875" style="1" customWidth="1"/>
    <col min="21" max="16384" width="9.140625" style="1"/>
  </cols>
  <sheetData>
    <row r="2" spans="2:21" ht="15.75" thickBot="1" x14ac:dyDescent="0.3">
      <c r="B2"/>
      <c r="C2"/>
      <c r="D2"/>
      <c r="E2"/>
      <c r="F2"/>
    </row>
    <row r="3" spans="2:21" ht="23.25" x14ac:dyDescent="0.35">
      <c r="B3" s="136" t="s">
        <v>91</v>
      </c>
      <c r="C3" s="137"/>
      <c r="D3" s="137"/>
      <c r="E3" s="137"/>
      <c r="F3" s="137"/>
      <c r="G3" s="137"/>
      <c r="H3" s="137"/>
      <c r="I3" s="137"/>
      <c r="J3" s="138"/>
      <c r="M3" s="136" t="s">
        <v>113</v>
      </c>
      <c r="N3" s="137"/>
      <c r="O3" s="137"/>
      <c r="P3" s="137"/>
      <c r="Q3" s="137"/>
      <c r="R3" s="137"/>
      <c r="S3" s="137"/>
      <c r="T3" s="137"/>
      <c r="U3" s="138"/>
    </row>
    <row r="4" spans="2:21" ht="29.25" customHeight="1" x14ac:dyDescent="0.25">
      <c r="B4" s="68" t="s">
        <v>116</v>
      </c>
      <c r="C4" s="50" t="s">
        <v>87</v>
      </c>
      <c r="D4" s="51" t="s">
        <v>105</v>
      </c>
      <c r="E4" s="55" t="s">
        <v>114</v>
      </c>
      <c r="F4" s="56" t="s">
        <v>115</v>
      </c>
      <c r="G4" s="127" t="s">
        <v>118</v>
      </c>
      <c r="H4" s="128"/>
      <c r="I4" s="129" t="s">
        <v>88</v>
      </c>
      <c r="J4" s="130"/>
      <c r="K4" s="49"/>
      <c r="L4" s="49"/>
      <c r="M4" s="68" t="s">
        <v>89</v>
      </c>
      <c r="N4" s="55" t="s">
        <v>114</v>
      </c>
      <c r="O4" s="56" t="s">
        <v>115</v>
      </c>
      <c r="P4" s="63" t="s">
        <v>78</v>
      </c>
      <c r="Q4" s="129" t="s">
        <v>90</v>
      </c>
      <c r="R4" s="131"/>
      <c r="S4" s="131"/>
      <c r="T4" s="132"/>
      <c r="U4" s="80" t="s">
        <v>117</v>
      </c>
    </row>
    <row r="5" spans="2:21" x14ac:dyDescent="0.25">
      <c r="B5" s="69">
        <v>2</v>
      </c>
      <c r="C5" s="52">
        <v>2</v>
      </c>
      <c r="D5" s="53">
        <v>0</v>
      </c>
      <c r="E5" s="57" t="s">
        <v>109</v>
      </c>
      <c r="F5" s="58">
        <v>0</v>
      </c>
      <c r="G5" s="59">
        <f t="shared" ref="G5:G11" si="0">I5-C5</f>
        <v>0</v>
      </c>
      <c r="H5" s="60">
        <f t="shared" ref="H5:H11" si="1">G5/B5</f>
        <v>0</v>
      </c>
      <c r="I5" s="61">
        <v>2</v>
      </c>
      <c r="J5" s="70">
        <f>I5/B5</f>
        <v>1</v>
      </c>
      <c r="M5" s="69">
        <f>I5</f>
        <v>2</v>
      </c>
      <c r="N5" s="57"/>
      <c r="O5" s="58"/>
      <c r="P5" s="64"/>
      <c r="Q5" s="61"/>
      <c r="R5" s="66"/>
      <c r="S5" s="66"/>
      <c r="T5" s="67" t="s">
        <v>18</v>
      </c>
      <c r="U5" s="81" t="s">
        <v>21</v>
      </c>
    </row>
    <row r="6" spans="2:21" x14ac:dyDescent="0.25">
      <c r="B6" s="69">
        <v>3</v>
      </c>
      <c r="C6" s="52">
        <v>3</v>
      </c>
      <c r="D6" s="53">
        <v>0</v>
      </c>
      <c r="E6" s="57" t="s">
        <v>109</v>
      </c>
      <c r="F6" s="58">
        <v>0</v>
      </c>
      <c r="G6" s="59">
        <f t="shared" si="0"/>
        <v>0</v>
      </c>
      <c r="H6" s="60">
        <f t="shared" si="1"/>
        <v>0</v>
      </c>
      <c r="I6" s="61">
        <v>3</v>
      </c>
      <c r="J6" s="70">
        <f t="shared" ref="J6:J72" si="2">I6/B6</f>
        <v>1</v>
      </c>
      <c r="M6" s="69">
        <f t="shared" ref="M6:M11" si="3">I6</f>
        <v>3</v>
      </c>
      <c r="N6" s="57" t="s">
        <v>80</v>
      </c>
      <c r="O6" s="58">
        <v>3</v>
      </c>
      <c r="P6" s="65">
        <f>2/M6</f>
        <v>0.66666666666666663</v>
      </c>
      <c r="Q6" s="61"/>
      <c r="R6" s="66"/>
      <c r="S6" s="66"/>
      <c r="T6" s="67" t="s">
        <v>18</v>
      </c>
      <c r="U6" s="81">
        <v>4</v>
      </c>
    </row>
    <row r="7" spans="2:21" x14ac:dyDescent="0.25">
      <c r="B7" s="69">
        <v>4</v>
      </c>
      <c r="C7" s="52">
        <v>4</v>
      </c>
      <c r="D7" s="53">
        <v>0</v>
      </c>
      <c r="E7" s="57" t="s">
        <v>109</v>
      </c>
      <c r="F7" s="58">
        <v>0</v>
      </c>
      <c r="G7" s="59">
        <f t="shared" si="0"/>
        <v>0</v>
      </c>
      <c r="H7" s="60">
        <f t="shared" si="1"/>
        <v>0</v>
      </c>
      <c r="I7" s="61">
        <v>4</v>
      </c>
      <c r="J7" s="70">
        <f t="shared" si="2"/>
        <v>1</v>
      </c>
      <c r="M7" s="69">
        <f t="shared" si="3"/>
        <v>4</v>
      </c>
      <c r="N7" s="57" t="s">
        <v>81</v>
      </c>
      <c r="O7" s="58">
        <v>3</v>
      </c>
      <c r="P7" s="65">
        <f>4/M7</f>
        <v>1</v>
      </c>
      <c r="Q7" s="61"/>
      <c r="R7" s="66"/>
      <c r="S7" s="66" t="s">
        <v>20</v>
      </c>
      <c r="T7" s="67" t="s">
        <v>18</v>
      </c>
      <c r="U7" s="82" t="s">
        <v>108</v>
      </c>
    </row>
    <row r="8" spans="2:21" x14ac:dyDescent="0.25">
      <c r="B8" s="69">
        <v>5</v>
      </c>
      <c r="C8" s="52">
        <v>5</v>
      </c>
      <c r="D8" s="53">
        <v>0</v>
      </c>
      <c r="E8" s="57" t="s">
        <v>109</v>
      </c>
      <c r="F8" s="58">
        <v>0</v>
      </c>
      <c r="G8" s="59">
        <f t="shared" si="0"/>
        <v>0</v>
      </c>
      <c r="H8" s="60">
        <f t="shared" si="1"/>
        <v>0</v>
      </c>
      <c r="I8" s="61">
        <v>5</v>
      </c>
      <c r="J8" s="70">
        <f t="shared" si="2"/>
        <v>1</v>
      </c>
      <c r="M8" s="69">
        <f t="shared" si="3"/>
        <v>5</v>
      </c>
      <c r="N8" s="57" t="s">
        <v>82</v>
      </c>
      <c r="O8" s="58">
        <v>5</v>
      </c>
      <c r="P8" s="65">
        <f>4/M8</f>
        <v>0.8</v>
      </c>
      <c r="Q8" s="61"/>
      <c r="R8" s="66"/>
      <c r="S8" s="66" t="s">
        <v>20</v>
      </c>
      <c r="T8" s="67" t="s">
        <v>18</v>
      </c>
      <c r="U8" s="84" t="s">
        <v>77</v>
      </c>
    </row>
    <row r="9" spans="2:21" x14ac:dyDescent="0.25">
      <c r="B9" s="69">
        <v>6</v>
      </c>
      <c r="C9" s="52">
        <v>6</v>
      </c>
      <c r="D9" s="53">
        <v>0</v>
      </c>
      <c r="E9" s="57" t="s">
        <v>109</v>
      </c>
      <c r="F9" s="58">
        <v>0</v>
      </c>
      <c r="G9" s="59">
        <f t="shared" si="0"/>
        <v>0</v>
      </c>
      <c r="H9" s="60">
        <f t="shared" si="1"/>
        <v>0</v>
      </c>
      <c r="I9" s="61">
        <v>6</v>
      </c>
      <c r="J9" s="70">
        <f t="shared" si="2"/>
        <v>1</v>
      </c>
      <c r="M9" s="69">
        <f t="shared" si="3"/>
        <v>6</v>
      </c>
      <c r="N9" s="57" t="s">
        <v>83</v>
      </c>
      <c r="O9" s="58">
        <v>5</v>
      </c>
      <c r="P9" s="65">
        <f>4/M9</f>
        <v>0.66666666666666663</v>
      </c>
      <c r="Q9" s="61"/>
      <c r="R9" s="66"/>
      <c r="S9" s="66" t="s">
        <v>20</v>
      </c>
      <c r="T9" s="67" t="s">
        <v>18</v>
      </c>
      <c r="U9" s="84" t="s">
        <v>77</v>
      </c>
    </row>
    <row r="10" spans="2:21" x14ac:dyDescent="0.25">
      <c r="B10" s="69">
        <v>7</v>
      </c>
      <c r="C10" s="52">
        <v>7</v>
      </c>
      <c r="D10" s="53">
        <v>0</v>
      </c>
      <c r="E10" s="57" t="s">
        <v>109</v>
      </c>
      <c r="F10" s="58">
        <v>0</v>
      </c>
      <c r="G10" s="59">
        <f t="shared" si="0"/>
        <v>0</v>
      </c>
      <c r="H10" s="60">
        <f t="shared" si="1"/>
        <v>0</v>
      </c>
      <c r="I10" s="61">
        <v>7</v>
      </c>
      <c r="J10" s="70">
        <f t="shared" si="2"/>
        <v>1</v>
      </c>
      <c r="M10" s="69">
        <f t="shared" si="3"/>
        <v>7</v>
      </c>
      <c r="N10" s="57" t="s">
        <v>19</v>
      </c>
      <c r="O10" s="58">
        <v>3</v>
      </c>
      <c r="P10" s="65">
        <f>4/M10</f>
        <v>0.5714285714285714</v>
      </c>
      <c r="Q10" s="61" t="s">
        <v>22</v>
      </c>
      <c r="R10" s="66"/>
      <c r="S10" s="66" t="s">
        <v>20</v>
      </c>
      <c r="T10" s="67" t="s">
        <v>18</v>
      </c>
      <c r="U10" s="82" t="s">
        <v>84</v>
      </c>
    </row>
    <row r="11" spans="2:21" x14ac:dyDescent="0.25">
      <c r="B11" s="69">
        <v>8</v>
      </c>
      <c r="C11" s="52">
        <v>8</v>
      </c>
      <c r="D11" s="53">
        <v>0</v>
      </c>
      <c r="E11" s="57" t="s">
        <v>109</v>
      </c>
      <c r="F11" s="58">
        <v>0</v>
      </c>
      <c r="G11" s="59">
        <f t="shared" si="0"/>
        <v>0</v>
      </c>
      <c r="H11" s="60">
        <f t="shared" si="1"/>
        <v>0</v>
      </c>
      <c r="I11" s="61">
        <v>8</v>
      </c>
      <c r="J11" s="70">
        <f t="shared" si="2"/>
        <v>1</v>
      </c>
      <c r="M11" s="69">
        <f t="shared" si="3"/>
        <v>8</v>
      </c>
      <c r="N11" s="57" t="s">
        <v>85</v>
      </c>
      <c r="O11" s="58">
        <v>3</v>
      </c>
      <c r="P11" s="65">
        <f t="shared" ref="P11:P35" si="4">4/M11</f>
        <v>0.5</v>
      </c>
      <c r="Q11" s="61" t="s">
        <v>22</v>
      </c>
      <c r="R11" s="66"/>
      <c r="S11" s="66" t="s">
        <v>20</v>
      </c>
      <c r="T11" s="67" t="s">
        <v>18</v>
      </c>
      <c r="U11" s="82" t="s">
        <v>84</v>
      </c>
    </row>
    <row r="12" spans="2:21" s="104" customFormat="1" ht="45" customHeight="1" x14ac:dyDescent="0.25">
      <c r="B12" s="133" t="s">
        <v>110</v>
      </c>
      <c r="C12" s="134"/>
      <c r="D12" s="134"/>
      <c r="E12" s="134"/>
      <c r="F12" s="134"/>
      <c r="G12" s="134"/>
      <c r="H12" s="134"/>
      <c r="I12" s="134"/>
      <c r="J12" s="135"/>
      <c r="M12" s="100"/>
      <c r="N12" s="101"/>
      <c r="O12" s="102"/>
      <c r="P12" s="105"/>
      <c r="Q12" s="103"/>
      <c r="R12" s="106"/>
      <c r="S12" s="106"/>
      <c r="T12" s="107"/>
      <c r="U12" s="108"/>
    </row>
    <row r="13" spans="2:21" x14ac:dyDescent="0.25">
      <c r="B13" s="69">
        <v>9</v>
      </c>
      <c r="C13" s="54">
        <v>2</v>
      </c>
      <c r="D13" s="53">
        <f>B13-C13</f>
        <v>7</v>
      </c>
      <c r="E13" s="57" t="s">
        <v>19</v>
      </c>
      <c r="F13" s="58">
        <v>3</v>
      </c>
      <c r="G13" s="99">
        <f>D13-I13</f>
        <v>1</v>
      </c>
      <c r="H13" s="60">
        <f>G13/B13</f>
        <v>0.1111111111111111</v>
      </c>
      <c r="I13" s="62">
        <f>IF(B13&lt;32,8,16)-C13</f>
        <v>6</v>
      </c>
      <c r="J13" s="70">
        <f t="shared" si="2"/>
        <v>0.66666666666666663</v>
      </c>
      <c r="M13" s="83">
        <f>I13+C13</f>
        <v>8</v>
      </c>
      <c r="N13" s="57" t="s">
        <v>85</v>
      </c>
      <c r="O13" s="58">
        <v>3</v>
      </c>
      <c r="P13" s="65">
        <f>4/M13</f>
        <v>0.5</v>
      </c>
      <c r="Q13" s="61" t="s">
        <v>22</v>
      </c>
      <c r="R13" s="66"/>
      <c r="S13" s="66" t="s">
        <v>20</v>
      </c>
      <c r="T13" s="67" t="s">
        <v>18</v>
      </c>
      <c r="U13" s="82" t="s">
        <v>84</v>
      </c>
    </row>
    <row r="14" spans="2:21" x14ac:dyDescent="0.25">
      <c r="B14" s="69">
        <v>10</v>
      </c>
      <c r="C14" s="54">
        <v>2</v>
      </c>
      <c r="D14" s="53">
        <f t="shared" ref="D14:D79" si="5">B14-C14</f>
        <v>8</v>
      </c>
      <c r="E14" s="57" t="s">
        <v>19</v>
      </c>
      <c r="F14" s="58">
        <v>3</v>
      </c>
      <c r="G14" s="59">
        <f t="shared" ref="G14:G78" si="6">D14-I14</f>
        <v>2</v>
      </c>
      <c r="H14" s="60">
        <f t="shared" ref="H14:H79" si="7">G14/B14</f>
        <v>0.2</v>
      </c>
      <c r="I14" s="62">
        <f t="shared" ref="I14:I37" si="8">IF(B14&lt;32,8,16)-C14</f>
        <v>6</v>
      </c>
      <c r="J14" s="70">
        <f t="shared" si="2"/>
        <v>0.6</v>
      </c>
      <c r="M14" s="83">
        <f t="shared" ref="M14:M79" si="9">I14+C14</f>
        <v>8</v>
      </c>
      <c r="N14" s="57" t="s">
        <v>85</v>
      </c>
      <c r="O14" s="58">
        <v>3</v>
      </c>
      <c r="P14" s="65">
        <f t="shared" si="4"/>
        <v>0.5</v>
      </c>
      <c r="Q14" s="61" t="s">
        <v>22</v>
      </c>
      <c r="R14" s="66"/>
      <c r="S14" s="66" t="s">
        <v>20</v>
      </c>
      <c r="T14" s="67" t="s">
        <v>18</v>
      </c>
      <c r="U14" s="82" t="s">
        <v>84</v>
      </c>
    </row>
    <row r="15" spans="2:21" x14ac:dyDescent="0.25">
      <c r="B15" s="69">
        <v>11</v>
      </c>
      <c r="C15" s="54">
        <v>2</v>
      </c>
      <c r="D15" s="53">
        <f t="shared" si="5"/>
        <v>9</v>
      </c>
      <c r="E15" s="57" t="s">
        <v>86</v>
      </c>
      <c r="F15" s="58">
        <v>4</v>
      </c>
      <c r="G15" s="59">
        <f t="shared" si="6"/>
        <v>3</v>
      </c>
      <c r="H15" s="60">
        <f t="shared" si="7"/>
        <v>0.27272727272727271</v>
      </c>
      <c r="I15" s="62">
        <f t="shared" si="8"/>
        <v>6</v>
      </c>
      <c r="J15" s="70">
        <f t="shared" si="2"/>
        <v>0.54545454545454541</v>
      </c>
      <c r="M15" s="83">
        <f t="shared" si="9"/>
        <v>8</v>
      </c>
      <c r="N15" s="57" t="s">
        <v>85</v>
      </c>
      <c r="O15" s="58">
        <v>3</v>
      </c>
      <c r="P15" s="65">
        <f t="shared" si="4"/>
        <v>0.5</v>
      </c>
      <c r="Q15" s="61" t="s">
        <v>22</v>
      </c>
      <c r="R15" s="66"/>
      <c r="S15" s="66" t="s">
        <v>20</v>
      </c>
      <c r="T15" s="67" t="s">
        <v>18</v>
      </c>
      <c r="U15" s="82" t="s">
        <v>84</v>
      </c>
    </row>
    <row r="16" spans="2:21" x14ac:dyDescent="0.25">
      <c r="B16" s="69">
        <v>12</v>
      </c>
      <c r="C16" s="54">
        <v>2</v>
      </c>
      <c r="D16" s="53">
        <f t="shared" si="5"/>
        <v>10</v>
      </c>
      <c r="E16" s="57" t="s">
        <v>86</v>
      </c>
      <c r="F16" s="58">
        <v>4</v>
      </c>
      <c r="G16" s="59">
        <f t="shared" si="6"/>
        <v>4</v>
      </c>
      <c r="H16" s="60">
        <f t="shared" si="7"/>
        <v>0.33333333333333331</v>
      </c>
      <c r="I16" s="62">
        <f t="shared" si="8"/>
        <v>6</v>
      </c>
      <c r="J16" s="70">
        <f t="shared" si="2"/>
        <v>0.5</v>
      </c>
      <c r="M16" s="83">
        <f t="shared" si="9"/>
        <v>8</v>
      </c>
      <c r="N16" s="57" t="s">
        <v>85</v>
      </c>
      <c r="O16" s="58">
        <v>3</v>
      </c>
      <c r="P16" s="65">
        <f t="shared" si="4"/>
        <v>0.5</v>
      </c>
      <c r="Q16" s="61" t="s">
        <v>22</v>
      </c>
      <c r="R16" s="66"/>
      <c r="S16" s="66" t="s">
        <v>20</v>
      </c>
      <c r="T16" s="67" t="s">
        <v>18</v>
      </c>
      <c r="U16" s="82" t="s">
        <v>84</v>
      </c>
    </row>
    <row r="17" spans="2:21" x14ac:dyDescent="0.25">
      <c r="B17" s="69">
        <v>13</v>
      </c>
      <c r="C17" s="54">
        <v>2</v>
      </c>
      <c r="D17" s="53">
        <f t="shared" si="5"/>
        <v>11</v>
      </c>
      <c r="E17" s="57" t="s">
        <v>86</v>
      </c>
      <c r="F17" s="58">
        <v>4</v>
      </c>
      <c r="G17" s="59">
        <f t="shared" si="6"/>
        <v>5</v>
      </c>
      <c r="H17" s="60">
        <f t="shared" si="7"/>
        <v>0.38461538461538464</v>
      </c>
      <c r="I17" s="62">
        <f t="shared" si="8"/>
        <v>6</v>
      </c>
      <c r="J17" s="70">
        <f t="shared" si="2"/>
        <v>0.46153846153846156</v>
      </c>
      <c r="M17" s="83">
        <f t="shared" si="9"/>
        <v>8</v>
      </c>
      <c r="N17" s="57" t="s">
        <v>85</v>
      </c>
      <c r="O17" s="58">
        <v>3</v>
      </c>
      <c r="P17" s="65">
        <f t="shared" si="4"/>
        <v>0.5</v>
      </c>
      <c r="Q17" s="61" t="s">
        <v>22</v>
      </c>
      <c r="R17" s="66"/>
      <c r="S17" s="66" t="s">
        <v>20</v>
      </c>
      <c r="T17" s="67" t="s">
        <v>18</v>
      </c>
      <c r="U17" s="82" t="s">
        <v>84</v>
      </c>
    </row>
    <row r="18" spans="2:21" x14ac:dyDescent="0.25">
      <c r="B18" s="69">
        <v>14</v>
      </c>
      <c r="C18" s="54">
        <f t="shared" ref="C18:C79" si="10">IF(B18&lt;16,2,4)</f>
        <v>2</v>
      </c>
      <c r="D18" s="53">
        <f t="shared" si="5"/>
        <v>12</v>
      </c>
      <c r="E18" s="57" t="s">
        <v>86</v>
      </c>
      <c r="F18" s="58">
        <v>4</v>
      </c>
      <c r="G18" s="59">
        <f t="shared" si="6"/>
        <v>6</v>
      </c>
      <c r="H18" s="60">
        <f t="shared" si="7"/>
        <v>0.42857142857142855</v>
      </c>
      <c r="I18" s="62">
        <f t="shared" si="8"/>
        <v>6</v>
      </c>
      <c r="J18" s="70">
        <f t="shared" si="2"/>
        <v>0.42857142857142855</v>
      </c>
      <c r="M18" s="83">
        <f t="shared" si="9"/>
        <v>8</v>
      </c>
      <c r="N18" s="57" t="s">
        <v>85</v>
      </c>
      <c r="O18" s="58">
        <v>3</v>
      </c>
      <c r="P18" s="65">
        <f t="shared" si="4"/>
        <v>0.5</v>
      </c>
      <c r="Q18" s="61" t="s">
        <v>22</v>
      </c>
      <c r="R18" s="66"/>
      <c r="S18" s="66" t="s">
        <v>20</v>
      </c>
      <c r="T18" s="67" t="s">
        <v>18</v>
      </c>
      <c r="U18" s="82" t="s">
        <v>84</v>
      </c>
    </row>
    <row r="19" spans="2:21" x14ac:dyDescent="0.25">
      <c r="B19" s="69">
        <v>15</v>
      </c>
      <c r="C19" s="54">
        <f t="shared" si="10"/>
        <v>2</v>
      </c>
      <c r="D19" s="53">
        <f t="shared" si="5"/>
        <v>13</v>
      </c>
      <c r="E19" s="57" t="s">
        <v>86</v>
      </c>
      <c r="F19" s="58">
        <v>4</v>
      </c>
      <c r="G19" s="59">
        <f t="shared" si="6"/>
        <v>7</v>
      </c>
      <c r="H19" s="60">
        <f t="shared" si="7"/>
        <v>0.46666666666666667</v>
      </c>
      <c r="I19" s="62">
        <f t="shared" si="8"/>
        <v>6</v>
      </c>
      <c r="J19" s="70">
        <f t="shared" si="2"/>
        <v>0.4</v>
      </c>
      <c r="M19" s="83">
        <f t="shared" si="9"/>
        <v>8</v>
      </c>
      <c r="N19" s="57" t="s">
        <v>85</v>
      </c>
      <c r="O19" s="58">
        <v>3</v>
      </c>
      <c r="P19" s="65">
        <f t="shared" si="4"/>
        <v>0.5</v>
      </c>
      <c r="Q19" s="61" t="s">
        <v>22</v>
      </c>
      <c r="R19" s="66"/>
      <c r="S19" s="66" t="s">
        <v>20</v>
      </c>
      <c r="T19" s="67" t="s">
        <v>18</v>
      </c>
      <c r="U19" s="82" t="s">
        <v>84</v>
      </c>
    </row>
    <row r="20" spans="2:21" x14ac:dyDescent="0.25">
      <c r="B20" s="69">
        <v>16</v>
      </c>
      <c r="C20" s="54">
        <v>2</v>
      </c>
      <c r="D20" s="53">
        <f t="shared" si="5"/>
        <v>14</v>
      </c>
      <c r="E20" s="57" t="s">
        <v>86</v>
      </c>
      <c r="F20" s="58">
        <v>4</v>
      </c>
      <c r="G20" s="59">
        <f t="shared" si="6"/>
        <v>8</v>
      </c>
      <c r="H20" s="60">
        <f t="shared" si="7"/>
        <v>0.5</v>
      </c>
      <c r="I20" s="62">
        <f t="shared" si="8"/>
        <v>6</v>
      </c>
      <c r="J20" s="70">
        <f t="shared" si="2"/>
        <v>0.375</v>
      </c>
      <c r="M20" s="83">
        <f t="shared" si="9"/>
        <v>8</v>
      </c>
      <c r="N20" s="57" t="s">
        <v>85</v>
      </c>
      <c r="O20" s="58">
        <v>3</v>
      </c>
      <c r="P20" s="65">
        <f t="shared" si="4"/>
        <v>0.5</v>
      </c>
      <c r="Q20" s="61" t="s">
        <v>22</v>
      </c>
      <c r="R20" s="66"/>
      <c r="S20" s="66" t="s">
        <v>20</v>
      </c>
      <c r="T20" s="67" t="s">
        <v>18</v>
      </c>
      <c r="U20" s="82" t="s">
        <v>84</v>
      </c>
    </row>
    <row r="21" spans="2:21" x14ac:dyDescent="0.25">
      <c r="B21" s="69">
        <v>17</v>
      </c>
      <c r="C21" s="54">
        <v>2</v>
      </c>
      <c r="D21" s="53">
        <f t="shared" si="5"/>
        <v>15</v>
      </c>
      <c r="E21" s="57" t="s">
        <v>86</v>
      </c>
      <c r="F21" s="58">
        <v>4</v>
      </c>
      <c r="G21" s="59">
        <f t="shared" si="6"/>
        <v>9</v>
      </c>
      <c r="H21" s="60">
        <f t="shared" si="7"/>
        <v>0.52941176470588236</v>
      </c>
      <c r="I21" s="62">
        <f t="shared" si="8"/>
        <v>6</v>
      </c>
      <c r="J21" s="70">
        <f t="shared" si="2"/>
        <v>0.35294117647058826</v>
      </c>
      <c r="M21" s="83">
        <f t="shared" si="9"/>
        <v>8</v>
      </c>
      <c r="N21" s="57" t="s">
        <v>85</v>
      </c>
      <c r="O21" s="58">
        <v>3</v>
      </c>
      <c r="P21" s="65">
        <f t="shared" si="4"/>
        <v>0.5</v>
      </c>
      <c r="Q21" s="61" t="s">
        <v>22</v>
      </c>
      <c r="R21" s="66"/>
      <c r="S21" s="66" t="s">
        <v>20</v>
      </c>
      <c r="T21" s="67" t="s">
        <v>18</v>
      </c>
      <c r="U21" s="82" t="s">
        <v>84</v>
      </c>
    </row>
    <row r="22" spans="2:21" x14ac:dyDescent="0.25">
      <c r="B22" s="69">
        <v>18</v>
      </c>
      <c r="C22" s="54">
        <v>2</v>
      </c>
      <c r="D22" s="53">
        <f t="shared" si="5"/>
        <v>16</v>
      </c>
      <c r="E22" s="57" t="s">
        <v>86</v>
      </c>
      <c r="F22" s="58">
        <v>4</v>
      </c>
      <c r="G22" s="59">
        <f t="shared" si="6"/>
        <v>10</v>
      </c>
      <c r="H22" s="60">
        <f t="shared" si="7"/>
        <v>0.55555555555555558</v>
      </c>
      <c r="I22" s="62">
        <f t="shared" si="8"/>
        <v>6</v>
      </c>
      <c r="J22" s="70">
        <f t="shared" si="2"/>
        <v>0.33333333333333331</v>
      </c>
      <c r="M22" s="83">
        <f t="shared" si="9"/>
        <v>8</v>
      </c>
      <c r="N22" s="57" t="s">
        <v>85</v>
      </c>
      <c r="O22" s="58">
        <v>3</v>
      </c>
      <c r="P22" s="65">
        <f t="shared" si="4"/>
        <v>0.5</v>
      </c>
      <c r="Q22" s="61" t="s">
        <v>22</v>
      </c>
      <c r="R22" s="66"/>
      <c r="S22" s="66" t="s">
        <v>20</v>
      </c>
      <c r="T22" s="67" t="s">
        <v>18</v>
      </c>
      <c r="U22" s="82" t="s">
        <v>84</v>
      </c>
    </row>
    <row r="23" spans="2:21" s="104" customFormat="1" ht="45" customHeight="1" x14ac:dyDescent="0.25">
      <c r="B23" s="133" t="s">
        <v>112</v>
      </c>
      <c r="C23" s="134"/>
      <c r="D23" s="134"/>
      <c r="E23" s="134"/>
      <c r="F23" s="134"/>
      <c r="G23" s="134"/>
      <c r="H23" s="134"/>
      <c r="I23" s="134"/>
      <c r="J23" s="135"/>
      <c r="M23" s="100"/>
      <c r="N23" s="101"/>
      <c r="O23" s="102"/>
      <c r="P23" s="105"/>
      <c r="Q23" s="103"/>
      <c r="R23" s="106"/>
      <c r="S23" s="106"/>
      <c r="T23" s="107"/>
      <c r="U23" s="108"/>
    </row>
    <row r="24" spans="2:21" x14ac:dyDescent="0.25">
      <c r="B24" s="69">
        <v>19</v>
      </c>
      <c r="C24" s="54">
        <v>3</v>
      </c>
      <c r="D24" s="53">
        <f t="shared" si="5"/>
        <v>16</v>
      </c>
      <c r="E24" s="57" t="s">
        <v>86</v>
      </c>
      <c r="F24" s="58">
        <v>4</v>
      </c>
      <c r="G24" s="59">
        <f t="shared" si="6"/>
        <v>11</v>
      </c>
      <c r="H24" s="60">
        <f t="shared" si="7"/>
        <v>0.57894736842105265</v>
      </c>
      <c r="I24" s="62">
        <f t="shared" si="8"/>
        <v>5</v>
      </c>
      <c r="J24" s="70">
        <f t="shared" si="2"/>
        <v>0.26315789473684209</v>
      </c>
      <c r="M24" s="83">
        <f t="shared" si="9"/>
        <v>8</v>
      </c>
      <c r="N24" s="57" t="s">
        <v>85</v>
      </c>
      <c r="O24" s="58">
        <v>3</v>
      </c>
      <c r="P24" s="65">
        <f t="shared" si="4"/>
        <v>0.5</v>
      </c>
      <c r="Q24" s="61" t="s">
        <v>22</v>
      </c>
      <c r="R24" s="66"/>
      <c r="S24" s="66" t="s">
        <v>20</v>
      </c>
      <c r="T24" s="67" t="s">
        <v>18</v>
      </c>
      <c r="U24" s="82" t="s">
        <v>84</v>
      </c>
    </row>
    <row r="25" spans="2:21" x14ac:dyDescent="0.25">
      <c r="B25" s="69">
        <v>20</v>
      </c>
      <c r="C25" s="54">
        <v>3</v>
      </c>
      <c r="D25" s="53">
        <f t="shared" si="5"/>
        <v>17</v>
      </c>
      <c r="E25" s="57" t="s">
        <v>79</v>
      </c>
      <c r="F25" s="58">
        <v>5</v>
      </c>
      <c r="G25" s="59">
        <f t="shared" si="6"/>
        <v>12</v>
      </c>
      <c r="H25" s="60">
        <f t="shared" si="7"/>
        <v>0.6</v>
      </c>
      <c r="I25" s="62">
        <f t="shared" si="8"/>
        <v>5</v>
      </c>
      <c r="J25" s="70">
        <f t="shared" si="2"/>
        <v>0.25</v>
      </c>
      <c r="M25" s="83">
        <f t="shared" si="9"/>
        <v>8</v>
      </c>
      <c r="N25" s="57" t="s">
        <v>85</v>
      </c>
      <c r="O25" s="58">
        <v>3</v>
      </c>
      <c r="P25" s="65">
        <f t="shared" si="4"/>
        <v>0.5</v>
      </c>
      <c r="Q25" s="61" t="s">
        <v>22</v>
      </c>
      <c r="R25" s="66"/>
      <c r="S25" s="66" t="s">
        <v>20</v>
      </c>
      <c r="T25" s="67" t="s">
        <v>18</v>
      </c>
      <c r="U25" s="82" t="s">
        <v>84</v>
      </c>
    </row>
    <row r="26" spans="2:21" x14ac:dyDescent="0.25">
      <c r="B26" s="69">
        <v>21</v>
      </c>
      <c r="C26" s="54">
        <v>3</v>
      </c>
      <c r="D26" s="53">
        <f t="shared" si="5"/>
        <v>18</v>
      </c>
      <c r="E26" s="57" t="s">
        <v>79</v>
      </c>
      <c r="F26" s="58">
        <v>5</v>
      </c>
      <c r="G26" s="59">
        <f t="shared" si="6"/>
        <v>13</v>
      </c>
      <c r="H26" s="60">
        <f t="shared" si="7"/>
        <v>0.61904761904761907</v>
      </c>
      <c r="I26" s="62">
        <f t="shared" si="8"/>
        <v>5</v>
      </c>
      <c r="J26" s="70">
        <f t="shared" si="2"/>
        <v>0.23809523809523808</v>
      </c>
      <c r="M26" s="83">
        <f t="shared" si="9"/>
        <v>8</v>
      </c>
      <c r="N26" s="57" t="s">
        <v>85</v>
      </c>
      <c r="O26" s="58">
        <v>3</v>
      </c>
      <c r="P26" s="65">
        <f t="shared" si="4"/>
        <v>0.5</v>
      </c>
      <c r="Q26" s="61" t="s">
        <v>22</v>
      </c>
      <c r="R26" s="66"/>
      <c r="S26" s="66" t="s">
        <v>20</v>
      </c>
      <c r="T26" s="67" t="s">
        <v>18</v>
      </c>
      <c r="U26" s="82" t="s">
        <v>84</v>
      </c>
    </row>
    <row r="27" spans="2:21" x14ac:dyDescent="0.25">
      <c r="B27" s="69">
        <v>22</v>
      </c>
      <c r="C27" s="54">
        <v>3</v>
      </c>
      <c r="D27" s="53">
        <f t="shared" si="5"/>
        <v>19</v>
      </c>
      <c r="E27" s="57" t="s">
        <v>79</v>
      </c>
      <c r="F27" s="58">
        <v>5</v>
      </c>
      <c r="G27" s="59">
        <f t="shared" si="6"/>
        <v>14</v>
      </c>
      <c r="H27" s="60">
        <f t="shared" si="7"/>
        <v>0.63636363636363635</v>
      </c>
      <c r="I27" s="62">
        <f t="shared" si="8"/>
        <v>5</v>
      </c>
      <c r="J27" s="70">
        <f t="shared" si="2"/>
        <v>0.22727272727272727</v>
      </c>
      <c r="M27" s="83">
        <f t="shared" si="9"/>
        <v>8</v>
      </c>
      <c r="N27" s="57" t="s">
        <v>85</v>
      </c>
      <c r="O27" s="58">
        <v>3</v>
      </c>
      <c r="P27" s="65">
        <f t="shared" si="4"/>
        <v>0.5</v>
      </c>
      <c r="Q27" s="61" t="s">
        <v>22</v>
      </c>
      <c r="R27" s="66"/>
      <c r="S27" s="66" t="s">
        <v>20</v>
      </c>
      <c r="T27" s="67" t="s">
        <v>18</v>
      </c>
      <c r="U27" s="82" t="s">
        <v>84</v>
      </c>
    </row>
    <row r="28" spans="2:21" x14ac:dyDescent="0.25">
      <c r="B28" s="69">
        <v>23</v>
      </c>
      <c r="C28" s="54">
        <v>3</v>
      </c>
      <c r="D28" s="53">
        <f t="shared" si="5"/>
        <v>20</v>
      </c>
      <c r="E28" s="57" t="s">
        <v>79</v>
      </c>
      <c r="F28" s="58">
        <v>5</v>
      </c>
      <c r="G28" s="59">
        <f t="shared" si="6"/>
        <v>15</v>
      </c>
      <c r="H28" s="60">
        <f t="shared" si="7"/>
        <v>0.65217391304347827</v>
      </c>
      <c r="I28" s="62">
        <f t="shared" si="8"/>
        <v>5</v>
      </c>
      <c r="J28" s="70">
        <f t="shared" si="2"/>
        <v>0.21739130434782608</v>
      </c>
      <c r="M28" s="83">
        <f t="shared" si="9"/>
        <v>8</v>
      </c>
      <c r="N28" s="57" t="s">
        <v>85</v>
      </c>
      <c r="O28" s="58">
        <v>3</v>
      </c>
      <c r="P28" s="65">
        <f t="shared" si="4"/>
        <v>0.5</v>
      </c>
      <c r="Q28" s="61" t="s">
        <v>22</v>
      </c>
      <c r="R28" s="66"/>
      <c r="S28" s="66" t="s">
        <v>20</v>
      </c>
      <c r="T28" s="67" t="s">
        <v>18</v>
      </c>
      <c r="U28" s="82" t="s">
        <v>84</v>
      </c>
    </row>
    <row r="29" spans="2:21" x14ac:dyDescent="0.25">
      <c r="B29" s="69">
        <v>24</v>
      </c>
      <c r="C29" s="54">
        <v>3</v>
      </c>
      <c r="D29" s="53">
        <f t="shared" si="5"/>
        <v>21</v>
      </c>
      <c r="E29" s="57" t="s">
        <v>79</v>
      </c>
      <c r="F29" s="58">
        <v>5</v>
      </c>
      <c r="G29" s="59">
        <f t="shared" si="6"/>
        <v>16</v>
      </c>
      <c r="H29" s="60">
        <f t="shared" si="7"/>
        <v>0.66666666666666663</v>
      </c>
      <c r="I29" s="62">
        <f t="shared" si="8"/>
        <v>5</v>
      </c>
      <c r="J29" s="70">
        <f t="shared" si="2"/>
        <v>0.20833333333333334</v>
      </c>
      <c r="M29" s="83">
        <f t="shared" si="9"/>
        <v>8</v>
      </c>
      <c r="N29" s="57" t="s">
        <v>85</v>
      </c>
      <c r="O29" s="58">
        <v>3</v>
      </c>
      <c r="P29" s="65">
        <f t="shared" si="4"/>
        <v>0.5</v>
      </c>
      <c r="Q29" s="61" t="s">
        <v>22</v>
      </c>
      <c r="R29" s="66"/>
      <c r="S29" s="66" t="s">
        <v>20</v>
      </c>
      <c r="T29" s="67" t="s">
        <v>18</v>
      </c>
      <c r="U29" s="82" t="s">
        <v>84</v>
      </c>
    </row>
    <row r="30" spans="2:21" x14ac:dyDescent="0.25">
      <c r="B30" s="69">
        <v>25</v>
      </c>
      <c r="C30" s="54">
        <v>3</v>
      </c>
      <c r="D30" s="53">
        <f t="shared" si="5"/>
        <v>22</v>
      </c>
      <c r="E30" s="57" t="s">
        <v>79</v>
      </c>
      <c r="F30" s="58">
        <v>5</v>
      </c>
      <c r="G30" s="59">
        <f t="shared" si="6"/>
        <v>17</v>
      </c>
      <c r="H30" s="60">
        <f t="shared" si="7"/>
        <v>0.68</v>
      </c>
      <c r="I30" s="62">
        <f t="shared" si="8"/>
        <v>5</v>
      </c>
      <c r="J30" s="70">
        <f t="shared" si="2"/>
        <v>0.2</v>
      </c>
      <c r="M30" s="83">
        <f t="shared" si="9"/>
        <v>8</v>
      </c>
      <c r="N30" s="57" t="s">
        <v>85</v>
      </c>
      <c r="O30" s="58">
        <v>3</v>
      </c>
      <c r="P30" s="65">
        <f t="shared" si="4"/>
        <v>0.5</v>
      </c>
      <c r="Q30" s="61" t="s">
        <v>22</v>
      </c>
      <c r="R30" s="66"/>
      <c r="S30" s="66" t="s">
        <v>20</v>
      </c>
      <c r="T30" s="67" t="s">
        <v>18</v>
      </c>
      <c r="U30" s="82" t="s">
        <v>84</v>
      </c>
    </row>
    <row r="31" spans="2:21" x14ac:dyDescent="0.25">
      <c r="B31" s="69">
        <v>26</v>
      </c>
      <c r="C31" s="54">
        <v>3</v>
      </c>
      <c r="D31" s="53">
        <f t="shared" si="5"/>
        <v>23</v>
      </c>
      <c r="E31" s="57" t="s">
        <v>79</v>
      </c>
      <c r="F31" s="58">
        <v>5</v>
      </c>
      <c r="G31" s="59">
        <f t="shared" si="6"/>
        <v>18</v>
      </c>
      <c r="H31" s="60">
        <f t="shared" si="7"/>
        <v>0.69230769230769229</v>
      </c>
      <c r="I31" s="62">
        <f t="shared" si="8"/>
        <v>5</v>
      </c>
      <c r="J31" s="70">
        <f t="shared" si="2"/>
        <v>0.19230769230769232</v>
      </c>
      <c r="M31" s="83">
        <f t="shared" si="9"/>
        <v>8</v>
      </c>
      <c r="N31" s="57" t="s">
        <v>85</v>
      </c>
      <c r="O31" s="58">
        <v>3</v>
      </c>
      <c r="P31" s="65">
        <f t="shared" si="4"/>
        <v>0.5</v>
      </c>
      <c r="Q31" s="61" t="s">
        <v>22</v>
      </c>
      <c r="R31" s="66"/>
      <c r="S31" s="66" t="s">
        <v>20</v>
      </c>
      <c r="T31" s="67" t="s">
        <v>18</v>
      </c>
      <c r="U31" s="82" t="s">
        <v>84</v>
      </c>
    </row>
    <row r="32" spans="2:21" x14ac:dyDescent="0.25">
      <c r="B32" s="69">
        <v>27</v>
      </c>
      <c r="C32" s="54">
        <v>3</v>
      </c>
      <c r="D32" s="53">
        <f t="shared" si="5"/>
        <v>24</v>
      </c>
      <c r="E32" s="57" t="s">
        <v>79</v>
      </c>
      <c r="F32" s="58">
        <v>5</v>
      </c>
      <c r="G32" s="59">
        <f t="shared" si="6"/>
        <v>19</v>
      </c>
      <c r="H32" s="60">
        <f t="shared" si="7"/>
        <v>0.70370370370370372</v>
      </c>
      <c r="I32" s="62">
        <f t="shared" si="8"/>
        <v>5</v>
      </c>
      <c r="J32" s="70">
        <f t="shared" si="2"/>
        <v>0.18518518518518517</v>
      </c>
      <c r="M32" s="83">
        <f t="shared" si="9"/>
        <v>8</v>
      </c>
      <c r="N32" s="57" t="s">
        <v>85</v>
      </c>
      <c r="O32" s="58">
        <v>3</v>
      </c>
      <c r="P32" s="65">
        <f t="shared" si="4"/>
        <v>0.5</v>
      </c>
      <c r="Q32" s="61" t="s">
        <v>22</v>
      </c>
      <c r="R32" s="66"/>
      <c r="S32" s="66" t="s">
        <v>20</v>
      </c>
      <c r="T32" s="67" t="s">
        <v>18</v>
      </c>
      <c r="U32" s="82" t="s">
        <v>84</v>
      </c>
    </row>
    <row r="33" spans="2:21" x14ac:dyDescent="0.25">
      <c r="B33" s="69">
        <v>28</v>
      </c>
      <c r="C33" s="54">
        <v>3</v>
      </c>
      <c r="D33" s="53">
        <f t="shared" si="5"/>
        <v>25</v>
      </c>
      <c r="E33" s="57" t="s">
        <v>79</v>
      </c>
      <c r="F33" s="58">
        <v>5</v>
      </c>
      <c r="G33" s="59">
        <f t="shared" si="6"/>
        <v>20</v>
      </c>
      <c r="H33" s="60">
        <f t="shared" si="7"/>
        <v>0.7142857142857143</v>
      </c>
      <c r="I33" s="62">
        <f t="shared" si="8"/>
        <v>5</v>
      </c>
      <c r="J33" s="70">
        <f t="shared" si="2"/>
        <v>0.17857142857142858</v>
      </c>
      <c r="M33" s="83">
        <f t="shared" si="9"/>
        <v>8</v>
      </c>
      <c r="N33" s="57" t="s">
        <v>85</v>
      </c>
      <c r="O33" s="58">
        <v>3</v>
      </c>
      <c r="P33" s="65">
        <f t="shared" si="4"/>
        <v>0.5</v>
      </c>
      <c r="Q33" s="61" t="s">
        <v>22</v>
      </c>
      <c r="R33" s="66"/>
      <c r="S33" s="66" t="s">
        <v>20</v>
      </c>
      <c r="T33" s="67" t="s">
        <v>18</v>
      </c>
      <c r="U33" s="82" t="s">
        <v>84</v>
      </c>
    </row>
    <row r="34" spans="2:21" x14ac:dyDescent="0.25">
      <c r="B34" s="69">
        <v>29</v>
      </c>
      <c r="C34" s="54">
        <v>3</v>
      </c>
      <c r="D34" s="53">
        <f t="shared" si="5"/>
        <v>26</v>
      </c>
      <c r="E34" s="57" t="s">
        <v>79</v>
      </c>
      <c r="F34" s="58">
        <v>5</v>
      </c>
      <c r="G34" s="59">
        <f t="shared" si="6"/>
        <v>21</v>
      </c>
      <c r="H34" s="60">
        <f t="shared" si="7"/>
        <v>0.72413793103448276</v>
      </c>
      <c r="I34" s="62">
        <f t="shared" si="8"/>
        <v>5</v>
      </c>
      <c r="J34" s="70">
        <f t="shared" si="2"/>
        <v>0.17241379310344829</v>
      </c>
      <c r="M34" s="83">
        <f t="shared" si="9"/>
        <v>8</v>
      </c>
      <c r="N34" s="57" t="s">
        <v>85</v>
      </c>
      <c r="O34" s="58">
        <v>3</v>
      </c>
      <c r="P34" s="65">
        <f t="shared" si="4"/>
        <v>0.5</v>
      </c>
      <c r="Q34" s="61" t="s">
        <v>22</v>
      </c>
      <c r="R34" s="66"/>
      <c r="S34" s="66" t="s">
        <v>20</v>
      </c>
      <c r="T34" s="67" t="s">
        <v>18</v>
      </c>
      <c r="U34" s="82" t="s">
        <v>84</v>
      </c>
    </row>
    <row r="35" spans="2:21" x14ac:dyDescent="0.25">
      <c r="B35" s="69">
        <v>30</v>
      </c>
      <c r="C35" s="54">
        <v>3</v>
      </c>
      <c r="D35" s="53">
        <f t="shared" si="5"/>
        <v>27</v>
      </c>
      <c r="E35" s="57" t="s">
        <v>79</v>
      </c>
      <c r="F35" s="58">
        <v>5</v>
      </c>
      <c r="G35" s="59">
        <f t="shared" si="6"/>
        <v>22</v>
      </c>
      <c r="H35" s="60">
        <f t="shared" si="7"/>
        <v>0.73333333333333328</v>
      </c>
      <c r="I35" s="62">
        <f t="shared" si="8"/>
        <v>5</v>
      </c>
      <c r="J35" s="70">
        <f t="shared" si="2"/>
        <v>0.16666666666666666</v>
      </c>
      <c r="M35" s="83">
        <f t="shared" si="9"/>
        <v>8</v>
      </c>
      <c r="N35" s="57" t="s">
        <v>85</v>
      </c>
      <c r="O35" s="58">
        <v>3</v>
      </c>
      <c r="P35" s="65">
        <f t="shared" si="4"/>
        <v>0.5</v>
      </c>
      <c r="Q35" s="61" t="s">
        <v>22</v>
      </c>
      <c r="R35" s="66"/>
      <c r="S35" s="66" t="s">
        <v>20</v>
      </c>
      <c r="T35" s="67" t="s">
        <v>18</v>
      </c>
      <c r="U35" s="82" t="s">
        <v>84</v>
      </c>
    </row>
    <row r="36" spans="2:21" x14ac:dyDescent="0.25">
      <c r="B36" s="69">
        <v>31</v>
      </c>
      <c r="C36" s="54">
        <v>3</v>
      </c>
      <c r="D36" s="53">
        <f t="shared" si="5"/>
        <v>28</v>
      </c>
      <c r="E36" s="57" t="s">
        <v>79</v>
      </c>
      <c r="F36" s="58">
        <v>5</v>
      </c>
      <c r="G36" s="59">
        <f t="shared" si="6"/>
        <v>15</v>
      </c>
      <c r="H36" s="60">
        <f t="shared" si="7"/>
        <v>0.4838709677419355</v>
      </c>
      <c r="I36" s="62">
        <f>IF(B36&lt;31,8,16)-C36</f>
        <v>13</v>
      </c>
      <c r="J36" s="70">
        <f t="shared" si="2"/>
        <v>0.41935483870967744</v>
      </c>
      <c r="M36" s="83">
        <f t="shared" si="9"/>
        <v>16</v>
      </c>
      <c r="N36" s="57" t="s">
        <v>76</v>
      </c>
      <c r="O36" s="58">
        <v>3</v>
      </c>
      <c r="P36" s="65">
        <f t="shared" ref="P36:P87" si="11">8/M36</f>
        <v>0.5</v>
      </c>
      <c r="Q36" s="61" t="s">
        <v>74</v>
      </c>
      <c r="R36" s="66" t="s">
        <v>75</v>
      </c>
      <c r="S36" s="66" t="s">
        <v>20</v>
      </c>
      <c r="T36" s="67" t="s">
        <v>18</v>
      </c>
      <c r="U36" s="84" t="s">
        <v>77</v>
      </c>
    </row>
    <row r="37" spans="2:21" x14ac:dyDescent="0.25">
      <c r="B37" s="69">
        <v>32</v>
      </c>
      <c r="C37" s="54">
        <v>3</v>
      </c>
      <c r="D37" s="53">
        <f t="shared" si="5"/>
        <v>29</v>
      </c>
      <c r="E37" s="57" t="s">
        <v>79</v>
      </c>
      <c r="F37" s="58">
        <v>5</v>
      </c>
      <c r="G37" s="59">
        <f t="shared" si="6"/>
        <v>16</v>
      </c>
      <c r="H37" s="60">
        <f t="shared" si="7"/>
        <v>0.5</v>
      </c>
      <c r="I37" s="62">
        <f t="shared" si="8"/>
        <v>13</v>
      </c>
      <c r="J37" s="70">
        <f t="shared" si="2"/>
        <v>0.40625</v>
      </c>
      <c r="M37" s="83">
        <f t="shared" si="9"/>
        <v>16</v>
      </c>
      <c r="N37" s="57" t="s">
        <v>76</v>
      </c>
      <c r="O37" s="58">
        <v>3</v>
      </c>
      <c r="P37" s="65">
        <f t="shared" si="11"/>
        <v>0.5</v>
      </c>
      <c r="Q37" s="61" t="s">
        <v>74</v>
      </c>
      <c r="R37" s="66" t="s">
        <v>75</v>
      </c>
      <c r="S37" s="66" t="s">
        <v>20</v>
      </c>
      <c r="T37" s="67" t="s">
        <v>18</v>
      </c>
      <c r="U37" s="84" t="s">
        <v>77</v>
      </c>
    </row>
    <row r="38" spans="2:21" x14ac:dyDescent="0.25">
      <c r="B38" s="69">
        <v>33</v>
      </c>
      <c r="C38" s="54">
        <v>3</v>
      </c>
      <c r="D38" s="53">
        <f t="shared" si="5"/>
        <v>30</v>
      </c>
      <c r="E38" s="57" t="s">
        <v>79</v>
      </c>
      <c r="F38" s="58">
        <v>5</v>
      </c>
      <c r="G38" s="59">
        <f t="shared" si="6"/>
        <v>17</v>
      </c>
      <c r="H38" s="60">
        <f t="shared" si="7"/>
        <v>0.51515151515151514</v>
      </c>
      <c r="I38" s="62">
        <f t="shared" ref="I38:I79" si="12">IF(B38&lt;16,8,16)-C38</f>
        <v>13</v>
      </c>
      <c r="J38" s="70">
        <f t="shared" si="2"/>
        <v>0.39393939393939392</v>
      </c>
      <c r="M38" s="83">
        <f t="shared" si="9"/>
        <v>16</v>
      </c>
      <c r="N38" s="57" t="s">
        <v>76</v>
      </c>
      <c r="O38" s="58">
        <v>3</v>
      </c>
      <c r="P38" s="65">
        <f t="shared" si="11"/>
        <v>0.5</v>
      </c>
      <c r="Q38" s="61" t="s">
        <v>74</v>
      </c>
      <c r="R38" s="66" t="s">
        <v>75</v>
      </c>
      <c r="S38" s="66" t="s">
        <v>20</v>
      </c>
      <c r="T38" s="67" t="s">
        <v>18</v>
      </c>
      <c r="U38" s="84" t="s">
        <v>77</v>
      </c>
    </row>
    <row r="39" spans="2:21" x14ac:dyDescent="0.25">
      <c r="B39" s="69">
        <v>34</v>
      </c>
      <c r="C39" s="54">
        <v>3</v>
      </c>
      <c r="D39" s="53">
        <f t="shared" si="5"/>
        <v>31</v>
      </c>
      <c r="E39" s="57" t="s">
        <v>79</v>
      </c>
      <c r="F39" s="58">
        <v>5</v>
      </c>
      <c r="G39" s="59">
        <f t="shared" si="6"/>
        <v>18</v>
      </c>
      <c r="H39" s="60">
        <f t="shared" si="7"/>
        <v>0.52941176470588236</v>
      </c>
      <c r="I39" s="62">
        <f t="shared" si="12"/>
        <v>13</v>
      </c>
      <c r="J39" s="70">
        <f t="shared" si="2"/>
        <v>0.38235294117647056</v>
      </c>
      <c r="M39" s="83">
        <f t="shared" si="9"/>
        <v>16</v>
      </c>
      <c r="N39" s="57" t="s">
        <v>76</v>
      </c>
      <c r="O39" s="58">
        <v>3</v>
      </c>
      <c r="P39" s="65">
        <f t="shared" si="11"/>
        <v>0.5</v>
      </c>
      <c r="Q39" s="61" t="s">
        <v>74</v>
      </c>
      <c r="R39" s="66" t="s">
        <v>75</v>
      </c>
      <c r="S39" s="66" t="s">
        <v>20</v>
      </c>
      <c r="T39" s="67" t="s">
        <v>18</v>
      </c>
      <c r="U39" s="84" t="s">
        <v>77</v>
      </c>
    </row>
    <row r="40" spans="2:21" x14ac:dyDescent="0.25">
      <c r="B40" s="69">
        <v>35</v>
      </c>
      <c r="C40" s="54">
        <v>3</v>
      </c>
      <c r="D40" s="53">
        <f t="shared" si="5"/>
        <v>32</v>
      </c>
      <c r="E40" s="57" t="s">
        <v>79</v>
      </c>
      <c r="F40" s="58">
        <v>5</v>
      </c>
      <c r="G40" s="59">
        <f t="shared" si="6"/>
        <v>19</v>
      </c>
      <c r="H40" s="60">
        <f t="shared" si="7"/>
        <v>0.54285714285714282</v>
      </c>
      <c r="I40" s="62">
        <f t="shared" si="12"/>
        <v>13</v>
      </c>
      <c r="J40" s="70">
        <f t="shared" si="2"/>
        <v>0.37142857142857144</v>
      </c>
      <c r="M40" s="83">
        <f t="shared" si="9"/>
        <v>16</v>
      </c>
      <c r="N40" s="57" t="s">
        <v>76</v>
      </c>
      <c r="O40" s="58">
        <v>3</v>
      </c>
      <c r="P40" s="65">
        <f t="shared" si="11"/>
        <v>0.5</v>
      </c>
      <c r="Q40" s="61" t="s">
        <v>74</v>
      </c>
      <c r="R40" s="66" t="s">
        <v>75</v>
      </c>
      <c r="S40" s="66" t="s">
        <v>20</v>
      </c>
      <c r="T40" s="67" t="s">
        <v>18</v>
      </c>
      <c r="U40" s="84" t="s">
        <v>77</v>
      </c>
    </row>
    <row r="41" spans="2:21" s="104" customFormat="1" ht="45" customHeight="1" x14ac:dyDescent="0.25">
      <c r="B41" s="133" t="s">
        <v>111</v>
      </c>
      <c r="C41" s="134"/>
      <c r="D41" s="134"/>
      <c r="E41" s="134"/>
      <c r="F41" s="134"/>
      <c r="G41" s="134"/>
      <c r="H41" s="134"/>
      <c r="I41" s="134"/>
      <c r="J41" s="135"/>
      <c r="M41" s="100"/>
      <c r="N41" s="101"/>
      <c r="O41" s="102"/>
      <c r="P41" s="105"/>
      <c r="Q41" s="103"/>
      <c r="R41" s="106"/>
      <c r="S41" s="106"/>
      <c r="T41" s="107"/>
      <c r="U41" s="108"/>
    </row>
    <row r="42" spans="2:21" x14ac:dyDescent="0.25">
      <c r="B42" s="69">
        <v>36</v>
      </c>
      <c r="C42" s="54">
        <f t="shared" si="10"/>
        <v>4</v>
      </c>
      <c r="D42" s="53">
        <f t="shared" si="5"/>
        <v>32</v>
      </c>
      <c r="E42" s="57" t="s">
        <v>79</v>
      </c>
      <c r="F42" s="58">
        <v>5</v>
      </c>
      <c r="G42" s="59">
        <f t="shared" si="6"/>
        <v>20</v>
      </c>
      <c r="H42" s="60">
        <f t="shared" si="7"/>
        <v>0.55555555555555558</v>
      </c>
      <c r="I42" s="62">
        <f t="shared" si="12"/>
        <v>12</v>
      </c>
      <c r="J42" s="70">
        <f t="shared" si="2"/>
        <v>0.33333333333333331</v>
      </c>
      <c r="M42" s="83">
        <f t="shared" si="9"/>
        <v>16</v>
      </c>
      <c r="N42" s="57" t="s">
        <v>76</v>
      </c>
      <c r="O42" s="58">
        <v>3</v>
      </c>
      <c r="P42" s="65">
        <f t="shared" si="11"/>
        <v>0.5</v>
      </c>
      <c r="Q42" s="61" t="s">
        <v>74</v>
      </c>
      <c r="R42" s="66" t="s">
        <v>75</v>
      </c>
      <c r="S42" s="66" t="s">
        <v>20</v>
      </c>
      <c r="T42" s="67" t="s">
        <v>18</v>
      </c>
      <c r="U42" s="84" t="s">
        <v>77</v>
      </c>
    </row>
    <row r="43" spans="2:21" x14ac:dyDescent="0.25">
      <c r="B43" s="69">
        <v>37</v>
      </c>
      <c r="C43" s="54">
        <f t="shared" si="10"/>
        <v>4</v>
      </c>
      <c r="D43" s="53">
        <f t="shared" si="5"/>
        <v>33</v>
      </c>
      <c r="E43" s="57" t="s">
        <v>106</v>
      </c>
      <c r="F43" s="58">
        <v>6</v>
      </c>
      <c r="G43" s="59">
        <f t="shared" si="6"/>
        <v>21</v>
      </c>
      <c r="H43" s="60">
        <f t="shared" si="7"/>
        <v>0.56756756756756754</v>
      </c>
      <c r="I43" s="62">
        <f t="shared" si="12"/>
        <v>12</v>
      </c>
      <c r="J43" s="70">
        <f t="shared" si="2"/>
        <v>0.32432432432432434</v>
      </c>
      <c r="M43" s="83">
        <f t="shared" si="9"/>
        <v>16</v>
      </c>
      <c r="N43" s="57" t="s">
        <v>76</v>
      </c>
      <c r="O43" s="58">
        <v>3</v>
      </c>
      <c r="P43" s="65">
        <f t="shared" si="11"/>
        <v>0.5</v>
      </c>
      <c r="Q43" s="61" t="s">
        <v>74</v>
      </c>
      <c r="R43" s="66" t="s">
        <v>75</v>
      </c>
      <c r="S43" s="66" t="s">
        <v>20</v>
      </c>
      <c r="T43" s="67" t="s">
        <v>18</v>
      </c>
      <c r="U43" s="84" t="s">
        <v>77</v>
      </c>
    </row>
    <row r="44" spans="2:21" x14ac:dyDescent="0.25">
      <c r="B44" s="69">
        <v>38</v>
      </c>
      <c r="C44" s="54">
        <f t="shared" si="10"/>
        <v>4</v>
      </c>
      <c r="D44" s="53">
        <f t="shared" si="5"/>
        <v>34</v>
      </c>
      <c r="E44" s="57" t="s">
        <v>106</v>
      </c>
      <c r="F44" s="58">
        <v>6</v>
      </c>
      <c r="G44" s="59">
        <f t="shared" si="6"/>
        <v>22</v>
      </c>
      <c r="H44" s="60">
        <f t="shared" si="7"/>
        <v>0.57894736842105265</v>
      </c>
      <c r="I44" s="62">
        <f t="shared" si="12"/>
        <v>12</v>
      </c>
      <c r="J44" s="70">
        <f t="shared" si="2"/>
        <v>0.31578947368421051</v>
      </c>
      <c r="M44" s="83">
        <f t="shared" si="9"/>
        <v>16</v>
      </c>
      <c r="N44" s="57" t="s">
        <v>76</v>
      </c>
      <c r="O44" s="58">
        <v>3</v>
      </c>
      <c r="P44" s="65">
        <f t="shared" si="11"/>
        <v>0.5</v>
      </c>
      <c r="Q44" s="61" t="s">
        <v>74</v>
      </c>
      <c r="R44" s="66" t="s">
        <v>75</v>
      </c>
      <c r="S44" s="66" t="s">
        <v>20</v>
      </c>
      <c r="T44" s="67" t="s">
        <v>18</v>
      </c>
      <c r="U44" s="84" t="s">
        <v>77</v>
      </c>
    </row>
    <row r="45" spans="2:21" x14ac:dyDescent="0.25">
      <c r="B45" s="69">
        <v>39</v>
      </c>
      <c r="C45" s="54">
        <f t="shared" si="10"/>
        <v>4</v>
      </c>
      <c r="D45" s="53">
        <f t="shared" si="5"/>
        <v>35</v>
      </c>
      <c r="E45" s="57" t="s">
        <v>106</v>
      </c>
      <c r="F45" s="58">
        <v>6</v>
      </c>
      <c r="G45" s="59">
        <f t="shared" si="6"/>
        <v>23</v>
      </c>
      <c r="H45" s="60">
        <f t="shared" si="7"/>
        <v>0.58974358974358976</v>
      </c>
      <c r="I45" s="62">
        <f t="shared" si="12"/>
        <v>12</v>
      </c>
      <c r="J45" s="70">
        <f t="shared" si="2"/>
        <v>0.30769230769230771</v>
      </c>
      <c r="M45" s="83">
        <f t="shared" si="9"/>
        <v>16</v>
      </c>
      <c r="N45" s="57" t="s">
        <v>76</v>
      </c>
      <c r="O45" s="58">
        <v>3</v>
      </c>
      <c r="P45" s="65">
        <f t="shared" si="11"/>
        <v>0.5</v>
      </c>
      <c r="Q45" s="61" t="s">
        <v>74</v>
      </c>
      <c r="R45" s="66" t="s">
        <v>75</v>
      </c>
      <c r="S45" s="66" t="s">
        <v>20</v>
      </c>
      <c r="T45" s="67" t="s">
        <v>18</v>
      </c>
      <c r="U45" s="84" t="s">
        <v>77</v>
      </c>
    </row>
    <row r="46" spans="2:21" x14ac:dyDescent="0.25">
      <c r="B46" s="69">
        <v>40</v>
      </c>
      <c r="C46" s="54">
        <f t="shared" si="10"/>
        <v>4</v>
      </c>
      <c r="D46" s="53">
        <f t="shared" si="5"/>
        <v>36</v>
      </c>
      <c r="E46" s="57" t="s">
        <v>106</v>
      </c>
      <c r="F46" s="58">
        <v>6</v>
      </c>
      <c r="G46" s="59">
        <f t="shared" si="6"/>
        <v>24</v>
      </c>
      <c r="H46" s="60">
        <f t="shared" si="7"/>
        <v>0.6</v>
      </c>
      <c r="I46" s="62">
        <f t="shared" si="12"/>
        <v>12</v>
      </c>
      <c r="J46" s="70">
        <f t="shared" si="2"/>
        <v>0.3</v>
      </c>
      <c r="M46" s="83">
        <f t="shared" si="9"/>
        <v>16</v>
      </c>
      <c r="N46" s="57" t="s">
        <v>76</v>
      </c>
      <c r="O46" s="58">
        <v>3</v>
      </c>
      <c r="P46" s="65">
        <f t="shared" si="11"/>
        <v>0.5</v>
      </c>
      <c r="Q46" s="61" t="s">
        <v>74</v>
      </c>
      <c r="R46" s="66" t="s">
        <v>75</v>
      </c>
      <c r="S46" s="66" t="s">
        <v>20</v>
      </c>
      <c r="T46" s="67" t="s">
        <v>18</v>
      </c>
      <c r="U46" s="84" t="s">
        <v>77</v>
      </c>
    </row>
    <row r="47" spans="2:21" x14ac:dyDescent="0.25">
      <c r="B47" s="69">
        <v>41</v>
      </c>
      <c r="C47" s="54">
        <f t="shared" si="10"/>
        <v>4</v>
      </c>
      <c r="D47" s="53">
        <f t="shared" si="5"/>
        <v>37</v>
      </c>
      <c r="E47" s="57" t="s">
        <v>106</v>
      </c>
      <c r="F47" s="58">
        <v>6</v>
      </c>
      <c r="G47" s="59">
        <f t="shared" si="6"/>
        <v>25</v>
      </c>
      <c r="H47" s="60">
        <f t="shared" si="7"/>
        <v>0.6097560975609756</v>
      </c>
      <c r="I47" s="62">
        <f t="shared" si="12"/>
        <v>12</v>
      </c>
      <c r="J47" s="70">
        <f t="shared" si="2"/>
        <v>0.29268292682926828</v>
      </c>
      <c r="M47" s="83">
        <f t="shared" si="9"/>
        <v>16</v>
      </c>
      <c r="N47" s="57" t="s">
        <v>76</v>
      </c>
      <c r="O47" s="58">
        <v>3</v>
      </c>
      <c r="P47" s="65">
        <f t="shared" si="11"/>
        <v>0.5</v>
      </c>
      <c r="Q47" s="61" t="s">
        <v>74</v>
      </c>
      <c r="R47" s="66" t="s">
        <v>75</v>
      </c>
      <c r="S47" s="66" t="s">
        <v>20</v>
      </c>
      <c r="T47" s="67" t="s">
        <v>18</v>
      </c>
      <c r="U47" s="84" t="s">
        <v>77</v>
      </c>
    </row>
    <row r="48" spans="2:21" x14ac:dyDescent="0.25">
      <c r="B48" s="69">
        <v>42</v>
      </c>
      <c r="C48" s="54">
        <f t="shared" si="10"/>
        <v>4</v>
      </c>
      <c r="D48" s="53">
        <f t="shared" si="5"/>
        <v>38</v>
      </c>
      <c r="E48" s="57" t="s">
        <v>106</v>
      </c>
      <c r="F48" s="58">
        <v>6</v>
      </c>
      <c r="G48" s="59">
        <f t="shared" si="6"/>
        <v>26</v>
      </c>
      <c r="H48" s="60">
        <f t="shared" si="7"/>
        <v>0.61904761904761907</v>
      </c>
      <c r="I48" s="62">
        <f t="shared" si="12"/>
        <v>12</v>
      </c>
      <c r="J48" s="70">
        <f t="shared" si="2"/>
        <v>0.2857142857142857</v>
      </c>
      <c r="M48" s="83">
        <f t="shared" si="9"/>
        <v>16</v>
      </c>
      <c r="N48" s="57" t="s">
        <v>76</v>
      </c>
      <c r="O48" s="58">
        <v>3</v>
      </c>
      <c r="P48" s="65">
        <f t="shared" si="11"/>
        <v>0.5</v>
      </c>
      <c r="Q48" s="61" t="s">
        <v>74</v>
      </c>
      <c r="R48" s="66" t="s">
        <v>75</v>
      </c>
      <c r="S48" s="66" t="s">
        <v>20</v>
      </c>
      <c r="T48" s="67" t="s">
        <v>18</v>
      </c>
      <c r="U48" s="84" t="s">
        <v>77</v>
      </c>
    </row>
    <row r="49" spans="2:21" x14ac:dyDescent="0.25">
      <c r="B49" s="69">
        <v>43</v>
      </c>
      <c r="C49" s="54">
        <f t="shared" si="10"/>
        <v>4</v>
      </c>
      <c r="D49" s="53">
        <f t="shared" si="5"/>
        <v>39</v>
      </c>
      <c r="E49" s="57" t="s">
        <v>106</v>
      </c>
      <c r="F49" s="58">
        <v>6</v>
      </c>
      <c r="G49" s="59">
        <f t="shared" si="6"/>
        <v>27</v>
      </c>
      <c r="H49" s="60">
        <f t="shared" si="7"/>
        <v>0.62790697674418605</v>
      </c>
      <c r="I49" s="62">
        <f t="shared" si="12"/>
        <v>12</v>
      </c>
      <c r="J49" s="70">
        <f t="shared" si="2"/>
        <v>0.27906976744186046</v>
      </c>
      <c r="M49" s="83">
        <f t="shared" si="9"/>
        <v>16</v>
      </c>
      <c r="N49" s="57" t="s">
        <v>76</v>
      </c>
      <c r="O49" s="58">
        <v>3</v>
      </c>
      <c r="P49" s="65">
        <f t="shared" si="11"/>
        <v>0.5</v>
      </c>
      <c r="Q49" s="61" t="s">
        <v>74</v>
      </c>
      <c r="R49" s="66" t="s">
        <v>75</v>
      </c>
      <c r="S49" s="66" t="s">
        <v>20</v>
      </c>
      <c r="T49" s="67" t="s">
        <v>18</v>
      </c>
      <c r="U49" s="84" t="s">
        <v>77</v>
      </c>
    </row>
    <row r="50" spans="2:21" x14ac:dyDescent="0.25">
      <c r="B50" s="69">
        <v>44</v>
      </c>
      <c r="C50" s="54">
        <f t="shared" si="10"/>
        <v>4</v>
      </c>
      <c r="D50" s="53">
        <f t="shared" si="5"/>
        <v>40</v>
      </c>
      <c r="E50" s="57" t="s">
        <v>106</v>
      </c>
      <c r="F50" s="58">
        <v>6</v>
      </c>
      <c r="G50" s="59">
        <f t="shared" si="6"/>
        <v>28</v>
      </c>
      <c r="H50" s="60">
        <f t="shared" si="7"/>
        <v>0.63636363636363635</v>
      </c>
      <c r="I50" s="62">
        <f t="shared" si="12"/>
        <v>12</v>
      </c>
      <c r="J50" s="70">
        <f t="shared" si="2"/>
        <v>0.27272727272727271</v>
      </c>
      <c r="M50" s="83">
        <f t="shared" si="9"/>
        <v>16</v>
      </c>
      <c r="N50" s="57" t="s">
        <v>76</v>
      </c>
      <c r="O50" s="58">
        <v>3</v>
      </c>
      <c r="P50" s="65">
        <f t="shared" si="11"/>
        <v>0.5</v>
      </c>
      <c r="Q50" s="61" t="s">
        <v>74</v>
      </c>
      <c r="R50" s="66" t="s">
        <v>75</v>
      </c>
      <c r="S50" s="66" t="s">
        <v>20</v>
      </c>
      <c r="T50" s="67" t="s">
        <v>18</v>
      </c>
      <c r="U50" s="84" t="s">
        <v>77</v>
      </c>
    </row>
    <row r="51" spans="2:21" x14ac:dyDescent="0.25">
      <c r="B51" s="69">
        <v>45</v>
      </c>
      <c r="C51" s="54">
        <f t="shared" si="10"/>
        <v>4</v>
      </c>
      <c r="D51" s="53">
        <f t="shared" si="5"/>
        <v>41</v>
      </c>
      <c r="E51" s="57" t="s">
        <v>106</v>
      </c>
      <c r="F51" s="58">
        <v>6</v>
      </c>
      <c r="G51" s="59">
        <f t="shared" si="6"/>
        <v>29</v>
      </c>
      <c r="H51" s="60">
        <f t="shared" si="7"/>
        <v>0.64444444444444449</v>
      </c>
      <c r="I51" s="62">
        <f t="shared" si="12"/>
        <v>12</v>
      </c>
      <c r="J51" s="70">
        <f t="shared" si="2"/>
        <v>0.26666666666666666</v>
      </c>
      <c r="M51" s="83">
        <f t="shared" si="9"/>
        <v>16</v>
      </c>
      <c r="N51" s="57" t="s">
        <v>76</v>
      </c>
      <c r="O51" s="58">
        <v>3</v>
      </c>
      <c r="P51" s="65">
        <f t="shared" si="11"/>
        <v>0.5</v>
      </c>
      <c r="Q51" s="61" t="s">
        <v>74</v>
      </c>
      <c r="R51" s="66" t="s">
        <v>75</v>
      </c>
      <c r="S51" s="66" t="s">
        <v>20</v>
      </c>
      <c r="T51" s="67" t="s">
        <v>18</v>
      </c>
      <c r="U51" s="84" t="s">
        <v>77</v>
      </c>
    </row>
    <row r="52" spans="2:21" x14ac:dyDescent="0.25">
      <c r="B52" s="69">
        <v>46</v>
      </c>
      <c r="C52" s="54">
        <f t="shared" si="10"/>
        <v>4</v>
      </c>
      <c r="D52" s="53">
        <f t="shared" si="5"/>
        <v>42</v>
      </c>
      <c r="E52" s="57" t="s">
        <v>106</v>
      </c>
      <c r="F52" s="58">
        <v>6</v>
      </c>
      <c r="G52" s="59">
        <f t="shared" si="6"/>
        <v>30</v>
      </c>
      <c r="H52" s="60">
        <f t="shared" si="7"/>
        <v>0.65217391304347827</v>
      </c>
      <c r="I52" s="62">
        <f t="shared" si="12"/>
        <v>12</v>
      </c>
      <c r="J52" s="70">
        <f t="shared" si="2"/>
        <v>0.2608695652173913</v>
      </c>
      <c r="M52" s="83">
        <f t="shared" si="9"/>
        <v>16</v>
      </c>
      <c r="N52" s="57" t="s">
        <v>76</v>
      </c>
      <c r="O52" s="58">
        <v>3</v>
      </c>
      <c r="P52" s="65">
        <f t="shared" si="11"/>
        <v>0.5</v>
      </c>
      <c r="Q52" s="61" t="s">
        <v>74</v>
      </c>
      <c r="R52" s="66" t="s">
        <v>75</v>
      </c>
      <c r="S52" s="66" t="s">
        <v>20</v>
      </c>
      <c r="T52" s="67" t="s">
        <v>18</v>
      </c>
      <c r="U52" s="84" t="s">
        <v>77</v>
      </c>
    </row>
    <row r="53" spans="2:21" x14ac:dyDescent="0.25">
      <c r="B53" s="69">
        <v>47</v>
      </c>
      <c r="C53" s="54">
        <f t="shared" si="10"/>
        <v>4</v>
      </c>
      <c r="D53" s="53">
        <f t="shared" si="5"/>
        <v>43</v>
      </c>
      <c r="E53" s="57" t="s">
        <v>106</v>
      </c>
      <c r="F53" s="58">
        <v>6</v>
      </c>
      <c r="G53" s="59">
        <f t="shared" si="6"/>
        <v>31</v>
      </c>
      <c r="H53" s="60">
        <f t="shared" si="7"/>
        <v>0.65957446808510634</v>
      </c>
      <c r="I53" s="62">
        <f t="shared" si="12"/>
        <v>12</v>
      </c>
      <c r="J53" s="70">
        <f t="shared" si="2"/>
        <v>0.25531914893617019</v>
      </c>
      <c r="M53" s="83">
        <f t="shared" si="9"/>
        <v>16</v>
      </c>
      <c r="N53" s="57" t="s">
        <v>76</v>
      </c>
      <c r="O53" s="58">
        <v>3</v>
      </c>
      <c r="P53" s="65">
        <f t="shared" si="11"/>
        <v>0.5</v>
      </c>
      <c r="Q53" s="61" t="s">
        <v>74</v>
      </c>
      <c r="R53" s="66" t="s">
        <v>75</v>
      </c>
      <c r="S53" s="66" t="s">
        <v>20</v>
      </c>
      <c r="T53" s="67" t="s">
        <v>18</v>
      </c>
      <c r="U53" s="84" t="s">
        <v>77</v>
      </c>
    </row>
    <row r="54" spans="2:21" x14ac:dyDescent="0.25">
      <c r="B54" s="69">
        <v>48</v>
      </c>
      <c r="C54" s="54">
        <f t="shared" si="10"/>
        <v>4</v>
      </c>
      <c r="D54" s="53">
        <f t="shared" si="5"/>
        <v>44</v>
      </c>
      <c r="E54" s="57" t="s">
        <v>106</v>
      </c>
      <c r="F54" s="58">
        <v>6</v>
      </c>
      <c r="G54" s="59">
        <f t="shared" si="6"/>
        <v>32</v>
      </c>
      <c r="H54" s="60">
        <f t="shared" si="7"/>
        <v>0.66666666666666663</v>
      </c>
      <c r="I54" s="62">
        <f t="shared" si="12"/>
        <v>12</v>
      </c>
      <c r="J54" s="70">
        <f t="shared" si="2"/>
        <v>0.25</v>
      </c>
      <c r="M54" s="83">
        <f t="shared" si="9"/>
        <v>16</v>
      </c>
      <c r="N54" s="57" t="s">
        <v>76</v>
      </c>
      <c r="O54" s="58">
        <v>3</v>
      </c>
      <c r="P54" s="65">
        <f t="shared" si="11"/>
        <v>0.5</v>
      </c>
      <c r="Q54" s="61" t="s">
        <v>74</v>
      </c>
      <c r="R54" s="66" t="s">
        <v>75</v>
      </c>
      <c r="S54" s="66" t="s">
        <v>20</v>
      </c>
      <c r="T54" s="67" t="s">
        <v>18</v>
      </c>
      <c r="U54" s="84" t="s">
        <v>77</v>
      </c>
    </row>
    <row r="55" spans="2:21" x14ac:dyDescent="0.25">
      <c r="B55" s="69">
        <v>49</v>
      </c>
      <c r="C55" s="54">
        <f t="shared" si="10"/>
        <v>4</v>
      </c>
      <c r="D55" s="53">
        <f t="shared" si="5"/>
        <v>45</v>
      </c>
      <c r="E55" s="57" t="s">
        <v>106</v>
      </c>
      <c r="F55" s="58">
        <v>6</v>
      </c>
      <c r="G55" s="59">
        <f t="shared" si="6"/>
        <v>33</v>
      </c>
      <c r="H55" s="60">
        <f t="shared" si="7"/>
        <v>0.67346938775510201</v>
      </c>
      <c r="I55" s="62">
        <f t="shared" si="12"/>
        <v>12</v>
      </c>
      <c r="J55" s="70">
        <f t="shared" si="2"/>
        <v>0.24489795918367346</v>
      </c>
      <c r="M55" s="83">
        <f t="shared" si="9"/>
        <v>16</v>
      </c>
      <c r="N55" s="57" t="s">
        <v>76</v>
      </c>
      <c r="O55" s="58">
        <v>3</v>
      </c>
      <c r="P55" s="65">
        <f t="shared" si="11"/>
        <v>0.5</v>
      </c>
      <c r="Q55" s="61" t="s">
        <v>74</v>
      </c>
      <c r="R55" s="66" t="s">
        <v>75</v>
      </c>
      <c r="S55" s="66" t="s">
        <v>20</v>
      </c>
      <c r="T55" s="67" t="s">
        <v>18</v>
      </c>
      <c r="U55" s="84" t="s">
        <v>77</v>
      </c>
    </row>
    <row r="56" spans="2:21" x14ac:dyDescent="0.25">
      <c r="B56" s="69">
        <v>50</v>
      </c>
      <c r="C56" s="54">
        <f t="shared" si="10"/>
        <v>4</v>
      </c>
      <c r="D56" s="53">
        <f t="shared" si="5"/>
        <v>46</v>
      </c>
      <c r="E56" s="57" t="s">
        <v>106</v>
      </c>
      <c r="F56" s="58">
        <v>6</v>
      </c>
      <c r="G56" s="59">
        <f t="shared" si="6"/>
        <v>34</v>
      </c>
      <c r="H56" s="60">
        <f t="shared" si="7"/>
        <v>0.68</v>
      </c>
      <c r="I56" s="62">
        <f t="shared" si="12"/>
        <v>12</v>
      </c>
      <c r="J56" s="70">
        <f t="shared" si="2"/>
        <v>0.24</v>
      </c>
      <c r="M56" s="83">
        <f t="shared" si="9"/>
        <v>16</v>
      </c>
      <c r="N56" s="57" t="s">
        <v>76</v>
      </c>
      <c r="O56" s="58">
        <v>3</v>
      </c>
      <c r="P56" s="65">
        <f t="shared" si="11"/>
        <v>0.5</v>
      </c>
      <c r="Q56" s="61" t="s">
        <v>74</v>
      </c>
      <c r="R56" s="66" t="s">
        <v>75</v>
      </c>
      <c r="S56" s="66" t="s">
        <v>20</v>
      </c>
      <c r="T56" s="67" t="s">
        <v>18</v>
      </c>
      <c r="U56" s="84" t="s">
        <v>77</v>
      </c>
    </row>
    <row r="57" spans="2:21" x14ac:dyDescent="0.25">
      <c r="B57" s="69">
        <v>51</v>
      </c>
      <c r="C57" s="54">
        <f t="shared" si="10"/>
        <v>4</v>
      </c>
      <c r="D57" s="53">
        <f t="shared" si="5"/>
        <v>47</v>
      </c>
      <c r="E57" s="57" t="s">
        <v>106</v>
      </c>
      <c r="F57" s="58">
        <v>6</v>
      </c>
      <c r="G57" s="59">
        <f t="shared" si="6"/>
        <v>35</v>
      </c>
      <c r="H57" s="60">
        <f t="shared" si="7"/>
        <v>0.68627450980392157</v>
      </c>
      <c r="I57" s="62">
        <f t="shared" si="12"/>
        <v>12</v>
      </c>
      <c r="J57" s="70">
        <f t="shared" si="2"/>
        <v>0.23529411764705882</v>
      </c>
      <c r="M57" s="83">
        <f t="shared" si="9"/>
        <v>16</v>
      </c>
      <c r="N57" s="57" t="s">
        <v>76</v>
      </c>
      <c r="O57" s="58">
        <v>3</v>
      </c>
      <c r="P57" s="65">
        <f t="shared" si="11"/>
        <v>0.5</v>
      </c>
      <c r="Q57" s="61" t="s">
        <v>74</v>
      </c>
      <c r="R57" s="66" t="s">
        <v>75</v>
      </c>
      <c r="S57" s="66" t="s">
        <v>20</v>
      </c>
      <c r="T57" s="67" t="s">
        <v>18</v>
      </c>
      <c r="U57" s="84" t="s">
        <v>77</v>
      </c>
    </row>
    <row r="58" spans="2:21" x14ac:dyDescent="0.25">
      <c r="B58" s="69">
        <v>52</v>
      </c>
      <c r="C58" s="54">
        <f t="shared" si="10"/>
        <v>4</v>
      </c>
      <c r="D58" s="53">
        <f t="shared" si="5"/>
        <v>48</v>
      </c>
      <c r="E58" s="57" t="s">
        <v>106</v>
      </c>
      <c r="F58" s="58">
        <v>6</v>
      </c>
      <c r="G58" s="59">
        <f t="shared" si="6"/>
        <v>36</v>
      </c>
      <c r="H58" s="60">
        <f t="shared" si="7"/>
        <v>0.69230769230769229</v>
      </c>
      <c r="I58" s="62">
        <f t="shared" si="12"/>
        <v>12</v>
      </c>
      <c r="J58" s="70">
        <f t="shared" si="2"/>
        <v>0.23076923076923078</v>
      </c>
      <c r="M58" s="83">
        <f t="shared" si="9"/>
        <v>16</v>
      </c>
      <c r="N58" s="57" t="s">
        <v>76</v>
      </c>
      <c r="O58" s="58">
        <v>3</v>
      </c>
      <c r="P58" s="65">
        <f t="shared" si="11"/>
        <v>0.5</v>
      </c>
      <c r="Q58" s="61" t="s">
        <v>74</v>
      </c>
      <c r="R58" s="66" t="s">
        <v>75</v>
      </c>
      <c r="S58" s="66" t="s">
        <v>20</v>
      </c>
      <c r="T58" s="67" t="s">
        <v>18</v>
      </c>
      <c r="U58" s="84" t="s">
        <v>77</v>
      </c>
    </row>
    <row r="59" spans="2:21" x14ac:dyDescent="0.25">
      <c r="B59" s="69">
        <v>53</v>
      </c>
      <c r="C59" s="54">
        <f t="shared" si="10"/>
        <v>4</v>
      </c>
      <c r="D59" s="53">
        <f t="shared" si="5"/>
        <v>49</v>
      </c>
      <c r="E59" s="57" t="s">
        <v>106</v>
      </c>
      <c r="F59" s="58">
        <v>6</v>
      </c>
      <c r="G59" s="59">
        <f t="shared" si="6"/>
        <v>37</v>
      </c>
      <c r="H59" s="60">
        <f t="shared" si="7"/>
        <v>0.69811320754716977</v>
      </c>
      <c r="I59" s="62">
        <f t="shared" si="12"/>
        <v>12</v>
      </c>
      <c r="J59" s="70">
        <f t="shared" si="2"/>
        <v>0.22641509433962265</v>
      </c>
      <c r="M59" s="83">
        <f t="shared" si="9"/>
        <v>16</v>
      </c>
      <c r="N59" s="57" t="s">
        <v>76</v>
      </c>
      <c r="O59" s="58">
        <v>3</v>
      </c>
      <c r="P59" s="65">
        <f t="shared" si="11"/>
        <v>0.5</v>
      </c>
      <c r="Q59" s="61" t="s">
        <v>74</v>
      </c>
      <c r="R59" s="66" t="s">
        <v>75</v>
      </c>
      <c r="S59" s="66" t="s">
        <v>20</v>
      </c>
      <c r="T59" s="67" t="s">
        <v>18</v>
      </c>
      <c r="U59" s="84" t="s">
        <v>77</v>
      </c>
    </row>
    <row r="60" spans="2:21" x14ac:dyDescent="0.25">
      <c r="B60" s="69">
        <v>54</v>
      </c>
      <c r="C60" s="54">
        <f t="shared" si="10"/>
        <v>4</v>
      </c>
      <c r="D60" s="53">
        <f t="shared" si="5"/>
        <v>50</v>
      </c>
      <c r="E60" s="57" t="s">
        <v>106</v>
      </c>
      <c r="F60" s="58">
        <v>6</v>
      </c>
      <c r="G60" s="59">
        <f t="shared" si="6"/>
        <v>38</v>
      </c>
      <c r="H60" s="60">
        <f t="shared" si="7"/>
        <v>0.70370370370370372</v>
      </c>
      <c r="I60" s="62">
        <f t="shared" si="12"/>
        <v>12</v>
      </c>
      <c r="J60" s="70">
        <f t="shared" si="2"/>
        <v>0.22222222222222221</v>
      </c>
      <c r="M60" s="83">
        <f t="shared" si="9"/>
        <v>16</v>
      </c>
      <c r="N60" s="57" t="s">
        <v>76</v>
      </c>
      <c r="O60" s="58">
        <v>3</v>
      </c>
      <c r="P60" s="65">
        <f t="shared" si="11"/>
        <v>0.5</v>
      </c>
      <c r="Q60" s="61" t="s">
        <v>74</v>
      </c>
      <c r="R60" s="66" t="s">
        <v>75</v>
      </c>
      <c r="S60" s="66" t="s">
        <v>20</v>
      </c>
      <c r="T60" s="67" t="s">
        <v>18</v>
      </c>
      <c r="U60" s="84" t="s">
        <v>77</v>
      </c>
    </row>
    <row r="61" spans="2:21" x14ac:dyDescent="0.25">
      <c r="B61" s="69">
        <v>55</v>
      </c>
      <c r="C61" s="54">
        <f t="shared" si="10"/>
        <v>4</v>
      </c>
      <c r="D61" s="53">
        <f t="shared" si="5"/>
        <v>51</v>
      </c>
      <c r="E61" s="57" t="s">
        <v>106</v>
      </c>
      <c r="F61" s="58">
        <v>6</v>
      </c>
      <c r="G61" s="59">
        <f t="shared" si="6"/>
        <v>39</v>
      </c>
      <c r="H61" s="60">
        <f t="shared" si="7"/>
        <v>0.70909090909090911</v>
      </c>
      <c r="I61" s="62">
        <f t="shared" si="12"/>
        <v>12</v>
      </c>
      <c r="J61" s="70">
        <f t="shared" si="2"/>
        <v>0.21818181818181817</v>
      </c>
      <c r="M61" s="83">
        <f t="shared" si="9"/>
        <v>16</v>
      </c>
      <c r="N61" s="57" t="s">
        <v>76</v>
      </c>
      <c r="O61" s="58">
        <v>3</v>
      </c>
      <c r="P61" s="65">
        <f t="shared" si="11"/>
        <v>0.5</v>
      </c>
      <c r="Q61" s="61" t="s">
        <v>74</v>
      </c>
      <c r="R61" s="66" t="s">
        <v>75</v>
      </c>
      <c r="S61" s="66" t="s">
        <v>20</v>
      </c>
      <c r="T61" s="67" t="s">
        <v>18</v>
      </c>
      <c r="U61" s="84" t="s">
        <v>77</v>
      </c>
    </row>
    <row r="62" spans="2:21" x14ac:dyDescent="0.25">
      <c r="B62" s="69">
        <v>56</v>
      </c>
      <c r="C62" s="54">
        <f t="shared" si="10"/>
        <v>4</v>
      </c>
      <c r="D62" s="53">
        <f t="shared" si="5"/>
        <v>52</v>
      </c>
      <c r="E62" s="57" t="s">
        <v>106</v>
      </c>
      <c r="F62" s="58">
        <v>6</v>
      </c>
      <c r="G62" s="59">
        <f t="shared" si="6"/>
        <v>40</v>
      </c>
      <c r="H62" s="60">
        <f t="shared" si="7"/>
        <v>0.7142857142857143</v>
      </c>
      <c r="I62" s="62">
        <f t="shared" si="12"/>
        <v>12</v>
      </c>
      <c r="J62" s="70">
        <f t="shared" si="2"/>
        <v>0.21428571428571427</v>
      </c>
      <c r="M62" s="83">
        <f t="shared" si="9"/>
        <v>16</v>
      </c>
      <c r="N62" s="57" t="s">
        <v>76</v>
      </c>
      <c r="O62" s="58">
        <v>3</v>
      </c>
      <c r="P62" s="65">
        <f t="shared" si="11"/>
        <v>0.5</v>
      </c>
      <c r="Q62" s="61" t="s">
        <v>74</v>
      </c>
      <c r="R62" s="66" t="s">
        <v>75</v>
      </c>
      <c r="S62" s="66" t="s">
        <v>20</v>
      </c>
      <c r="T62" s="67" t="s">
        <v>18</v>
      </c>
      <c r="U62" s="84" t="s">
        <v>77</v>
      </c>
    </row>
    <row r="63" spans="2:21" x14ac:dyDescent="0.25">
      <c r="B63" s="69">
        <v>57</v>
      </c>
      <c r="C63" s="54">
        <f t="shared" si="10"/>
        <v>4</v>
      </c>
      <c r="D63" s="53">
        <f t="shared" si="5"/>
        <v>53</v>
      </c>
      <c r="E63" s="57" t="s">
        <v>106</v>
      </c>
      <c r="F63" s="58">
        <v>6</v>
      </c>
      <c r="G63" s="59">
        <f t="shared" si="6"/>
        <v>41</v>
      </c>
      <c r="H63" s="60">
        <f t="shared" si="7"/>
        <v>0.7192982456140351</v>
      </c>
      <c r="I63" s="62">
        <f t="shared" si="12"/>
        <v>12</v>
      </c>
      <c r="J63" s="70">
        <f t="shared" si="2"/>
        <v>0.21052631578947367</v>
      </c>
      <c r="M63" s="83">
        <f t="shared" si="9"/>
        <v>16</v>
      </c>
      <c r="N63" s="57" t="s">
        <v>76</v>
      </c>
      <c r="O63" s="58">
        <v>3</v>
      </c>
      <c r="P63" s="65">
        <f t="shared" si="11"/>
        <v>0.5</v>
      </c>
      <c r="Q63" s="61" t="s">
        <v>74</v>
      </c>
      <c r="R63" s="66" t="s">
        <v>75</v>
      </c>
      <c r="S63" s="66" t="s">
        <v>20</v>
      </c>
      <c r="T63" s="67" t="s">
        <v>18</v>
      </c>
      <c r="U63" s="84" t="s">
        <v>77</v>
      </c>
    </row>
    <row r="64" spans="2:21" x14ac:dyDescent="0.25">
      <c r="B64" s="69">
        <v>58</v>
      </c>
      <c r="C64" s="54">
        <f t="shared" si="10"/>
        <v>4</v>
      </c>
      <c r="D64" s="53">
        <f t="shared" si="5"/>
        <v>54</v>
      </c>
      <c r="E64" s="57" t="s">
        <v>106</v>
      </c>
      <c r="F64" s="58">
        <v>6</v>
      </c>
      <c r="G64" s="59">
        <f t="shared" si="6"/>
        <v>42</v>
      </c>
      <c r="H64" s="60">
        <f t="shared" si="7"/>
        <v>0.72413793103448276</v>
      </c>
      <c r="I64" s="62">
        <f t="shared" si="12"/>
        <v>12</v>
      </c>
      <c r="J64" s="70">
        <f t="shared" si="2"/>
        <v>0.20689655172413793</v>
      </c>
      <c r="M64" s="83">
        <f t="shared" si="9"/>
        <v>16</v>
      </c>
      <c r="N64" s="57" t="s">
        <v>76</v>
      </c>
      <c r="O64" s="58">
        <v>3</v>
      </c>
      <c r="P64" s="65">
        <f t="shared" si="11"/>
        <v>0.5</v>
      </c>
      <c r="Q64" s="61" t="s">
        <v>74</v>
      </c>
      <c r="R64" s="66" t="s">
        <v>75</v>
      </c>
      <c r="S64" s="66" t="s">
        <v>20</v>
      </c>
      <c r="T64" s="67" t="s">
        <v>18</v>
      </c>
      <c r="U64" s="84" t="s">
        <v>77</v>
      </c>
    </row>
    <row r="65" spans="2:21" x14ac:dyDescent="0.25">
      <c r="B65" s="69">
        <v>59</v>
      </c>
      <c r="C65" s="54">
        <f t="shared" si="10"/>
        <v>4</v>
      </c>
      <c r="D65" s="53">
        <f t="shared" si="5"/>
        <v>55</v>
      </c>
      <c r="E65" s="57" t="s">
        <v>106</v>
      </c>
      <c r="F65" s="58">
        <v>6</v>
      </c>
      <c r="G65" s="59">
        <f t="shared" si="6"/>
        <v>43</v>
      </c>
      <c r="H65" s="60">
        <f t="shared" si="7"/>
        <v>0.72881355932203384</v>
      </c>
      <c r="I65" s="62">
        <f t="shared" si="12"/>
        <v>12</v>
      </c>
      <c r="J65" s="70">
        <f t="shared" si="2"/>
        <v>0.20338983050847459</v>
      </c>
      <c r="M65" s="83">
        <f t="shared" si="9"/>
        <v>16</v>
      </c>
      <c r="N65" s="57" t="s">
        <v>76</v>
      </c>
      <c r="O65" s="58">
        <v>3</v>
      </c>
      <c r="P65" s="65">
        <f t="shared" si="11"/>
        <v>0.5</v>
      </c>
      <c r="Q65" s="61" t="s">
        <v>74</v>
      </c>
      <c r="R65" s="66" t="s">
        <v>75</v>
      </c>
      <c r="S65" s="66" t="s">
        <v>20</v>
      </c>
      <c r="T65" s="67" t="s">
        <v>18</v>
      </c>
      <c r="U65" s="84" t="s">
        <v>77</v>
      </c>
    </row>
    <row r="66" spans="2:21" x14ac:dyDescent="0.25">
      <c r="B66" s="69">
        <v>60</v>
      </c>
      <c r="C66" s="54">
        <f t="shared" si="10"/>
        <v>4</v>
      </c>
      <c r="D66" s="53">
        <f t="shared" si="5"/>
        <v>56</v>
      </c>
      <c r="E66" s="57" t="s">
        <v>106</v>
      </c>
      <c r="F66" s="58">
        <v>6</v>
      </c>
      <c r="G66" s="59">
        <f t="shared" si="6"/>
        <v>44</v>
      </c>
      <c r="H66" s="60">
        <f t="shared" si="7"/>
        <v>0.73333333333333328</v>
      </c>
      <c r="I66" s="62">
        <f t="shared" si="12"/>
        <v>12</v>
      </c>
      <c r="J66" s="70">
        <f t="shared" si="2"/>
        <v>0.2</v>
      </c>
      <c r="M66" s="83">
        <f t="shared" si="9"/>
        <v>16</v>
      </c>
      <c r="N66" s="57" t="s">
        <v>76</v>
      </c>
      <c r="O66" s="58">
        <v>3</v>
      </c>
      <c r="P66" s="65">
        <f t="shared" si="11"/>
        <v>0.5</v>
      </c>
      <c r="Q66" s="61" t="s">
        <v>74</v>
      </c>
      <c r="R66" s="66" t="s">
        <v>75</v>
      </c>
      <c r="S66" s="66" t="s">
        <v>20</v>
      </c>
      <c r="T66" s="67" t="s">
        <v>18</v>
      </c>
      <c r="U66" s="84" t="s">
        <v>77</v>
      </c>
    </row>
    <row r="67" spans="2:21" x14ac:dyDescent="0.25">
      <c r="B67" s="69">
        <v>61</v>
      </c>
      <c r="C67" s="54">
        <f t="shared" si="10"/>
        <v>4</v>
      </c>
      <c r="D67" s="53">
        <f t="shared" si="5"/>
        <v>57</v>
      </c>
      <c r="E67" s="57" t="s">
        <v>106</v>
      </c>
      <c r="F67" s="58">
        <v>6</v>
      </c>
      <c r="G67" s="59">
        <f t="shared" si="6"/>
        <v>45</v>
      </c>
      <c r="H67" s="60">
        <f t="shared" si="7"/>
        <v>0.73770491803278693</v>
      </c>
      <c r="I67" s="62">
        <f t="shared" si="12"/>
        <v>12</v>
      </c>
      <c r="J67" s="70">
        <f t="shared" si="2"/>
        <v>0.19672131147540983</v>
      </c>
      <c r="M67" s="83">
        <f t="shared" si="9"/>
        <v>16</v>
      </c>
      <c r="N67" s="57" t="s">
        <v>76</v>
      </c>
      <c r="O67" s="58">
        <v>3</v>
      </c>
      <c r="P67" s="65">
        <f t="shared" si="11"/>
        <v>0.5</v>
      </c>
      <c r="Q67" s="61" t="s">
        <v>74</v>
      </c>
      <c r="R67" s="66" t="s">
        <v>75</v>
      </c>
      <c r="S67" s="66" t="s">
        <v>20</v>
      </c>
      <c r="T67" s="67" t="s">
        <v>18</v>
      </c>
      <c r="U67" s="84" t="s">
        <v>77</v>
      </c>
    </row>
    <row r="68" spans="2:21" x14ac:dyDescent="0.25">
      <c r="B68" s="69">
        <v>62</v>
      </c>
      <c r="C68" s="54">
        <f t="shared" si="10"/>
        <v>4</v>
      </c>
      <c r="D68" s="53">
        <f t="shared" si="5"/>
        <v>58</v>
      </c>
      <c r="E68" s="57" t="s">
        <v>106</v>
      </c>
      <c r="F68" s="58">
        <v>6</v>
      </c>
      <c r="G68" s="59">
        <f t="shared" si="6"/>
        <v>46</v>
      </c>
      <c r="H68" s="60">
        <f t="shared" si="7"/>
        <v>0.74193548387096775</v>
      </c>
      <c r="I68" s="62">
        <f t="shared" si="12"/>
        <v>12</v>
      </c>
      <c r="J68" s="70">
        <f t="shared" si="2"/>
        <v>0.19354838709677419</v>
      </c>
      <c r="M68" s="83">
        <f t="shared" si="9"/>
        <v>16</v>
      </c>
      <c r="N68" s="57" t="s">
        <v>76</v>
      </c>
      <c r="O68" s="58">
        <v>3</v>
      </c>
      <c r="P68" s="65">
        <f t="shared" si="11"/>
        <v>0.5</v>
      </c>
      <c r="Q68" s="61" t="s">
        <v>74</v>
      </c>
      <c r="R68" s="66" t="s">
        <v>75</v>
      </c>
      <c r="S68" s="66" t="s">
        <v>20</v>
      </c>
      <c r="T68" s="67" t="s">
        <v>18</v>
      </c>
      <c r="U68" s="84" t="s">
        <v>77</v>
      </c>
    </row>
    <row r="69" spans="2:21" x14ac:dyDescent="0.25">
      <c r="B69" s="69">
        <v>63</v>
      </c>
      <c r="C69" s="54">
        <f t="shared" si="10"/>
        <v>4</v>
      </c>
      <c r="D69" s="53">
        <f t="shared" si="5"/>
        <v>59</v>
      </c>
      <c r="E69" s="57" t="s">
        <v>106</v>
      </c>
      <c r="F69" s="58">
        <v>6</v>
      </c>
      <c r="G69" s="59">
        <f t="shared" si="6"/>
        <v>47</v>
      </c>
      <c r="H69" s="60">
        <f t="shared" si="7"/>
        <v>0.74603174603174605</v>
      </c>
      <c r="I69" s="62">
        <f t="shared" si="12"/>
        <v>12</v>
      </c>
      <c r="J69" s="70">
        <f t="shared" si="2"/>
        <v>0.19047619047619047</v>
      </c>
      <c r="M69" s="83">
        <f t="shared" si="9"/>
        <v>16</v>
      </c>
      <c r="N69" s="57" t="s">
        <v>76</v>
      </c>
      <c r="O69" s="58">
        <v>3</v>
      </c>
      <c r="P69" s="65">
        <f t="shared" si="11"/>
        <v>0.5</v>
      </c>
      <c r="Q69" s="61" t="s">
        <v>74</v>
      </c>
      <c r="R69" s="66" t="s">
        <v>75</v>
      </c>
      <c r="S69" s="66" t="s">
        <v>20</v>
      </c>
      <c r="T69" s="67" t="s">
        <v>18</v>
      </c>
      <c r="U69" s="84" t="s">
        <v>77</v>
      </c>
    </row>
    <row r="70" spans="2:21" x14ac:dyDescent="0.25">
      <c r="B70" s="69">
        <v>64</v>
      </c>
      <c r="C70" s="54">
        <f t="shared" si="10"/>
        <v>4</v>
      </c>
      <c r="D70" s="53">
        <f t="shared" si="5"/>
        <v>60</v>
      </c>
      <c r="E70" s="57" t="s">
        <v>106</v>
      </c>
      <c r="F70" s="58">
        <v>6</v>
      </c>
      <c r="G70" s="59">
        <f t="shared" si="6"/>
        <v>48</v>
      </c>
      <c r="H70" s="60">
        <f t="shared" si="7"/>
        <v>0.75</v>
      </c>
      <c r="I70" s="62">
        <f t="shared" si="12"/>
        <v>12</v>
      </c>
      <c r="J70" s="70">
        <f t="shared" si="2"/>
        <v>0.1875</v>
      </c>
      <c r="M70" s="83">
        <f t="shared" si="9"/>
        <v>16</v>
      </c>
      <c r="N70" s="57" t="s">
        <v>76</v>
      </c>
      <c r="O70" s="58">
        <v>3</v>
      </c>
      <c r="P70" s="65">
        <f t="shared" si="11"/>
        <v>0.5</v>
      </c>
      <c r="Q70" s="61" t="s">
        <v>74</v>
      </c>
      <c r="R70" s="66" t="s">
        <v>75</v>
      </c>
      <c r="S70" s="66" t="s">
        <v>20</v>
      </c>
      <c r="T70" s="67" t="s">
        <v>18</v>
      </c>
      <c r="U70" s="84" t="s">
        <v>77</v>
      </c>
    </row>
    <row r="71" spans="2:21" x14ac:dyDescent="0.25">
      <c r="B71" s="69">
        <v>65</v>
      </c>
      <c r="C71" s="54">
        <f t="shared" si="10"/>
        <v>4</v>
      </c>
      <c r="D71" s="53">
        <f t="shared" si="5"/>
        <v>61</v>
      </c>
      <c r="E71" s="57" t="s">
        <v>106</v>
      </c>
      <c r="F71" s="58">
        <v>6</v>
      </c>
      <c r="G71" s="59">
        <f t="shared" si="6"/>
        <v>49</v>
      </c>
      <c r="H71" s="60">
        <f t="shared" si="7"/>
        <v>0.75384615384615383</v>
      </c>
      <c r="I71" s="62">
        <f t="shared" si="12"/>
        <v>12</v>
      </c>
      <c r="J71" s="70">
        <f t="shared" si="2"/>
        <v>0.18461538461538463</v>
      </c>
      <c r="M71" s="83">
        <f t="shared" si="9"/>
        <v>16</v>
      </c>
      <c r="N71" s="57" t="s">
        <v>76</v>
      </c>
      <c r="O71" s="58">
        <v>3</v>
      </c>
      <c r="P71" s="65">
        <f t="shared" si="11"/>
        <v>0.5</v>
      </c>
      <c r="Q71" s="61" t="s">
        <v>74</v>
      </c>
      <c r="R71" s="66" t="s">
        <v>75</v>
      </c>
      <c r="S71" s="66" t="s">
        <v>20</v>
      </c>
      <c r="T71" s="67" t="s">
        <v>18</v>
      </c>
      <c r="U71" s="84" t="s">
        <v>77</v>
      </c>
    </row>
    <row r="72" spans="2:21" x14ac:dyDescent="0.25">
      <c r="B72" s="69">
        <v>66</v>
      </c>
      <c r="C72" s="54">
        <f t="shared" si="10"/>
        <v>4</v>
      </c>
      <c r="D72" s="53">
        <f t="shared" si="5"/>
        <v>62</v>
      </c>
      <c r="E72" s="57" t="s">
        <v>106</v>
      </c>
      <c r="F72" s="58">
        <v>6</v>
      </c>
      <c r="G72" s="59">
        <f t="shared" si="6"/>
        <v>50</v>
      </c>
      <c r="H72" s="60">
        <f t="shared" si="7"/>
        <v>0.75757575757575757</v>
      </c>
      <c r="I72" s="62">
        <f t="shared" si="12"/>
        <v>12</v>
      </c>
      <c r="J72" s="70">
        <f t="shared" si="2"/>
        <v>0.18181818181818182</v>
      </c>
      <c r="M72" s="83">
        <f t="shared" si="9"/>
        <v>16</v>
      </c>
      <c r="N72" s="57" t="s">
        <v>76</v>
      </c>
      <c r="O72" s="58">
        <v>3</v>
      </c>
      <c r="P72" s="65">
        <f t="shared" si="11"/>
        <v>0.5</v>
      </c>
      <c r="Q72" s="61" t="s">
        <v>74</v>
      </c>
      <c r="R72" s="66" t="s">
        <v>75</v>
      </c>
      <c r="S72" s="66" t="s">
        <v>20</v>
      </c>
      <c r="T72" s="67" t="s">
        <v>18</v>
      </c>
      <c r="U72" s="84" t="s">
        <v>77</v>
      </c>
    </row>
    <row r="73" spans="2:21" x14ac:dyDescent="0.25">
      <c r="B73" s="69">
        <v>67</v>
      </c>
      <c r="C73" s="54">
        <f t="shared" si="10"/>
        <v>4</v>
      </c>
      <c r="D73" s="53">
        <f t="shared" si="5"/>
        <v>63</v>
      </c>
      <c r="E73" s="57" t="s">
        <v>106</v>
      </c>
      <c r="F73" s="58">
        <v>6</v>
      </c>
      <c r="G73" s="59">
        <f t="shared" si="6"/>
        <v>51</v>
      </c>
      <c r="H73" s="60">
        <f t="shared" si="7"/>
        <v>0.76119402985074625</v>
      </c>
      <c r="I73" s="62">
        <f t="shared" si="12"/>
        <v>12</v>
      </c>
      <c r="J73" s="70">
        <f t="shared" ref="J73:J106" si="13">I73/B73</f>
        <v>0.17910447761194029</v>
      </c>
      <c r="M73" s="83">
        <f t="shared" si="9"/>
        <v>16</v>
      </c>
      <c r="N73" s="57" t="s">
        <v>76</v>
      </c>
      <c r="O73" s="58">
        <v>3</v>
      </c>
      <c r="P73" s="65">
        <f t="shared" si="11"/>
        <v>0.5</v>
      </c>
      <c r="Q73" s="61" t="s">
        <v>74</v>
      </c>
      <c r="R73" s="66" t="s">
        <v>75</v>
      </c>
      <c r="S73" s="66" t="s">
        <v>20</v>
      </c>
      <c r="T73" s="67" t="s">
        <v>18</v>
      </c>
      <c r="U73" s="84" t="s">
        <v>77</v>
      </c>
    </row>
    <row r="74" spans="2:21" x14ac:dyDescent="0.25">
      <c r="B74" s="69">
        <v>68</v>
      </c>
      <c r="C74" s="54">
        <f t="shared" si="10"/>
        <v>4</v>
      </c>
      <c r="D74" s="53">
        <f t="shared" si="5"/>
        <v>64</v>
      </c>
      <c r="E74" s="57" t="s">
        <v>106</v>
      </c>
      <c r="F74" s="58">
        <v>6</v>
      </c>
      <c r="G74" s="59">
        <f t="shared" si="6"/>
        <v>52</v>
      </c>
      <c r="H74" s="60">
        <f t="shared" si="7"/>
        <v>0.76470588235294112</v>
      </c>
      <c r="I74" s="62">
        <f t="shared" si="12"/>
        <v>12</v>
      </c>
      <c r="J74" s="70">
        <f t="shared" si="13"/>
        <v>0.17647058823529413</v>
      </c>
      <c r="M74" s="83">
        <f t="shared" si="9"/>
        <v>16</v>
      </c>
      <c r="N74" s="57" t="s">
        <v>76</v>
      </c>
      <c r="O74" s="58">
        <v>3</v>
      </c>
      <c r="P74" s="65">
        <f t="shared" si="11"/>
        <v>0.5</v>
      </c>
      <c r="Q74" s="61" t="s">
        <v>74</v>
      </c>
      <c r="R74" s="66" t="s">
        <v>75</v>
      </c>
      <c r="S74" s="66" t="s">
        <v>20</v>
      </c>
      <c r="T74" s="67" t="s">
        <v>18</v>
      </c>
      <c r="U74" s="84" t="s">
        <v>77</v>
      </c>
    </row>
    <row r="75" spans="2:21" x14ac:dyDescent="0.25">
      <c r="B75" s="69">
        <v>69</v>
      </c>
      <c r="C75" s="54">
        <f t="shared" si="10"/>
        <v>4</v>
      </c>
      <c r="D75" s="53">
        <f t="shared" si="5"/>
        <v>65</v>
      </c>
      <c r="E75" s="57" t="s">
        <v>107</v>
      </c>
      <c r="F75" s="58">
        <v>7</v>
      </c>
      <c r="G75" s="59">
        <f t="shared" si="6"/>
        <v>53</v>
      </c>
      <c r="H75" s="60">
        <f t="shared" si="7"/>
        <v>0.76811594202898548</v>
      </c>
      <c r="I75" s="62">
        <f t="shared" si="12"/>
        <v>12</v>
      </c>
      <c r="J75" s="70">
        <f t="shared" si="13"/>
        <v>0.17391304347826086</v>
      </c>
      <c r="M75" s="83">
        <f t="shared" si="9"/>
        <v>16</v>
      </c>
      <c r="N75" s="57" t="s">
        <v>76</v>
      </c>
      <c r="O75" s="58">
        <v>3</v>
      </c>
      <c r="P75" s="65">
        <f t="shared" si="11"/>
        <v>0.5</v>
      </c>
      <c r="Q75" s="61" t="s">
        <v>74</v>
      </c>
      <c r="R75" s="66" t="s">
        <v>75</v>
      </c>
      <c r="S75" s="66" t="s">
        <v>20</v>
      </c>
      <c r="T75" s="67" t="s">
        <v>18</v>
      </c>
      <c r="U75" s="84" t="s">
        <v>77</v>
      </c>
    </row>
    <row r="76" spans="2:21" x14ac:dyDescent="0.25">
      <c r="B76" s="69">
        <v>70</v>
      </c>
      <c r="C76" s="54">
        <f t="shared" si="10"/>
        <v>4</v>
      </c>
      <c r="D76" s="53">
        <f t="shared" si="5"/>
        <v>66</v>
      </c>
      <c r="E76" s="57" t="s">
        <v>107</v>
      </c>
      <c r="F76" s="58">
        <v>7</v>
      </c>
      <c r="G76" s="59">
        <f t="shared" si="6"/>
        <v>54</v>
      </c>
      <c r="H76" s="60">
        <f t="shared" si="7"/>
        <v>0.77142857142857146</v>
      </c>
      <c r="I76" s="62">
        <f t="shared" si="12"/>
        <v>12</v>
      </c>
      <c r="J76" s="70">
        <f t="shared" si="13"/>
        <v>0.17142857142857143</v>
      </c>
      <c r="M76" s="83">
        <f t="shared" si="9"/>
        <v>16</v>
      </c>
      <c r="N76" s="57" t="s">
        <v>76</v>
      </c>
      <c r="O76" s="58">
        <v>3</v>
      </c>
      <c r="P76" s="65">
        <f t="shared" si="11"/>
        <v>0.5</v>
      </c>
      <c r="Q76" s="61" t="s">
        <v>74</v>
      </c>
      <c r="R76" s="66" t="s">
        <v>75</v>
      </c>
      <c r="S76" s="66" t="s">
        <v>20</v>
      </c>
      <c r="T76" s="67" t="s">
        <v>18</v>
      </c>
      <c r="U76" s="84" t="s">
        <v>77</v>
      </c>
    </row>
    <row r="77" spans="2:21" x14ac:dyDescent="0.25">
      <c r="B77" s="69">
        <v>71</v>
      </c>
      <c r="C77" s="54">
        <f t="shared" si="10"/>
        <v>4</v>
      </c>
      <c r="D77" s="53">
        <f t="shared" si="5"/>
        <v>67</v>
      </c>
      <c r="E77" s="57" t="s">
        <v>107</v>
      </c>
      <c r="F77" s="58">
        <v>7</v>
      </c>
      <c r="G77" s="59">
        <f t="shared" si="6"/>
        <v>55</v>
      </c>
      <c r="H77" s="60">
        <f t="shared" si="7"/>
        <v>0.77464788732394363</v>
      </c>
      <c r="I77" s="62">
        <f t="shared" si="12"/>
        <v>12</v>
      </c>
      <c r="J77" s="70">
        <f t="shared" si="13"/>
        <v>0.16901408450704225</v>
      </c>
      <c r="M77" s="83">
        <f t="shared" si="9"/>
        <v>16</v>
      </c>
      <c r="N77" s="57" t="s">
        <v>76</v>
      </c>
      <c r="O77" s="58">
        <v>3</v>
      </c>
      <c r="P77" s="65">
        <f t="shared" si="11"/>
        <v>0.5</v>
      </c>
      <c r="Q77" s="61" t="s">
        <v>74</v>
      </c>
      <c r="R77" s="66" t="s">
        <v>75</v>
      </c>
      <c r="S77" s="66" t="s">
        <v>20</v>
      </c>
      <c r="T77" s="67" t="s">
        <v>18</v>
      </c>
      <c r="U77" s="84" t="s">
        <v>77</v>
      </c>
    </row>
    <row r="78" spans="2:21" x14ac:dyDescent="0.25">
      <c r="B78" s="69">
        <v>72</v>
      </c>
      <c r="C78" s="54">
        <f t="shared" si="10"/>
        <v>4</v>
      </c>
      <c r="D78" s="53">
        <f t="shared" si="5"/>
        <v>68</v>
      </c>
      <c r="E78" s="57" t="s">
        <v>107</v>
      </c>
      <c r="F78" s="58">
        <v>7</v>
      </c>
      <c r="G78" s="59">
        <f t="shared" si="6"/>
        <v>56</v>
      </c>
      <c r="H78" s="60">
        <f t="shared" si="7"/>
        <v>0.77777777777777779</v>
      </c>
      <c r="I78" s="62">
        <f t="shared" si="12"/>
        <v>12</v>
      </c>
      <c r="J78" s="70">
        <f t="shared" si="13"/>
        <v>0.16666666666666666</v>
      </c>
      <c r="M78" s="83">
        <f t="shared" si="9"/>
        <v>16</v>
      </c>
      <c r="N78" s="57" t="s">
        <v>76</v>
      </c>
      <c r="O78" s="58">
        <v>3</v>
      </c>
      <c r="P78" s="65">
        <f t="shared" si="11"/>
        <v>0.5</v>
      </c>
      <c r="Q78" s="61" t="s">
        <v>74</v>
      </c>
      <c r="R78" s="66" t="s">
        <v>75</v>
      </c>
      <c r="S78" s="66" t="s">
        <v>20</v>
      </c>
      <c r="T78" s="67" t="s">
        <v>18</v>
      </c>
      <c r="U78" s="84" t="s">
        <v>77</v>
      </c>
    </row>
    <row r="79" spans="2:21" x14ac:dyDescent="0.25">
      <c r="B79" s="69">
        <v>73</v>
      </c>
      <c r="C79" s="54">
        <f t="shared" si="10"/>
        <v>4</v>
      </c>
      <c r="D79" s="53">
        <f t="shared" si="5"/>
        <v>69</v>
      </c>
      <c r="E79" s="57" t="s">
        <v>107</v>
      </c>
      <c r="F79" s="58">
        <v>7</v>
      </c>
      <c r="G79" s="59">
        <f t="shared" ref="G79:G106" si="14">D79-I79</f>
        <v>57</v>
      </c>
      <c r="H79" s="60">
        <f t="shared" si="7"/>
        <v>0.78082191780821919</v>
      </c>
      <c r="I79" s="62">
        <f t="shared" si="12"/>
        <v>12</v>
      </c>
      <c r="J79" s="70">
        <f t="shared" si="13"/>
        <v>0.16438356164383561</v>
      </c>
      <c r="M79" s="83">
        <f t="shared" si="9"/>
        <v>16</v>
      </c>
      <c r="N79" s="57" t="s">
        <v>76</v>
      </c>
      <c r="O79" s="58">
        <v>3</v>
      </c>
      <c r="P79" s="65">
        <f t="shared" si="11"/>
        <v>0.5</v>
      </c>
      <c r="Q79" s="61" t="s">
        <v>74</v>
      </c>
      <c r="R79" s="66" t="s">
        <v>75</v>
      </c>
      <c r="S79" s="66" t="s">
        <v>20</v>
      </c>
      <c r="T79" s="67" t="s">
        <v>18</v>
      </c>
      <c r="U79" s="84" t="s">
        <v>77</v>
      </c>
    </row>
    <row r="80" spans="2:21" x14ac:dyDescent="0.25">
      <c r="B80" s="69">
        <v>74</v>
      </c>
      <c r="C80" s="54">
        <f t="shared" ref="C80:C106" si="15">IF(B80&lt;16,2,4)</f>
        <v>4</v>
      </c>
      <c r="D80" s="53">
        <f t="shared" ref="D80:D106" si="16">B80-C80</f>
        <v>70</v>
      </c>
      <c r="E80" s="57" t="s">
        <v>107</v>
      </c>
      <c r="F80" s="58">
        <v>7</v>
      </c>
      <c r="G80" s="59">
        <f t="shared" si="14"/>
        <v>58</v>
      </c>
      <c r="H80" s="60">
        <f t="shared" ref="H80:H106" si="17">G80/B80</f>
        <v>0.78378378378378377</v>
      </c>
      <c r="I80" s="62">
        <f t="shared" ref="I80:I106" si="18">IF(B80&lt;16,8,16)-C80</f>
        <v>12</v>
      </c>
      <c r="J80" s="70">
        <f t="shared" si="13"/>
        <v>0.16216216216216217</v>
      </c>
      <c r="M80" s="83">
        <f t="shared" ref="M80:M106" si="19">I80+C80</f>
        <v>16</v>
      </c>
      <c r="N80" s="57" t="s">
        <v>76</v>
      </c>
      <c r="O80" s="58">
        <v>3</v>
      </c>
      <c r="P80" s="65">
        <f t="shared" si="11"/>
        <v>0.5</v>
      </c>
      <c r="Q80" s="61" t="s">
        <v>74</v>
      </c>
      <c r="R80" s="66" t="s">
        <v>75</v>
      </c>
      <c r="S80" s="66" t="s">
        <v>20</v>
      </c>
      <c r="T80" s="67" t="s">
        <v>18</v>
      </c>
      <c r="U80" s="84" t="s">
        <v>77</v>
      </c>
    </row>
    <row r="81" spans="2:21" x14ac:dyDescent="0.25">
      <c r="B81" s="69">
        <v>75</v>
      </c>
      <c r="C81" s="54">
        <f t="shared" si="15"/>
        <v>4</v>
      </c>
      <c r="D81" s="53">
        <f t="shared" si="16"/>
        <v>71</v>
      </c>
      <c r="E81" s="57" t="s">
        <v>107</v>
      </c>
      <c r="F81" s="58">
        <v>7</v>
      </c>
      <c r="G81" s="59">
        <f t="shared" si="14"/>
        <v>59</v>
      </c>
      <c r="H81" s="60">
        <f t="shared" si="17"/>
        <v>0.78666666666666663</v>
      </c>
      <c r="I81" s="62">
        <f t="shared" si="18"/>
        <v>12</v>
      </c>
      <c r="J81" s="70">
        <f t="shared" si="13"/>
        <v>0.16</v>
      </c>
      <c r="M81" s="83">
        <f t="shared" si="19"/>
        <v>16</v>
      </c>
      <c r="N81" s="57" t="s">
        <v>76</v>
      </c>
      <c r="O81" s="58">
        <v>3</v>
      </c>
      <c r="P81" s="65">
        <f t="shared" si="11"/>
        <v>0.5</v>
      </c>
      <c r="Q81" s="61" t="s">
        <v>74</v>
      </c>
      <c r="R81" s="66" t="s">
        <v>75</v>
      </c>
      <c r="S81" s="66" t="s">
        <v>20</v>
      </c>
      <c r="T81" s="67" t="s">
        <v>18</v>
      </c>
      <c r="U81" s="84" t="s">
        <v>77</v>
      </c>
    </row>
    <row r="82" spans="2:21" x14ac:dyDescent="0.25">
      <c r="B82" s="69">
        <v>76</v>
      </c>
      <c r="C82" s="54">
        <f t="shared" si="15"/>
        <v>4</v>
      </c>
      <c r="D82" s="53">
        <f t="shared" si="16"/>
        <v>72</v>
      </c>
      <c r="E82" s="57" t="s">
        <v>107</v>
      </c>
      <c r="F82" s="58">
        <v>7</v>
      </c>
      <c r="G82" s="59">
        <f t="shared" si="14"/>
        <v>60</v>
      </c>
      <c r="H82" s="60">
        <f t="shared" si="17"/>
        <v>0.78947368421052633</v>
      </c>
      <c r="I82" s="62">
        <f t="shared" si="18"/>
        <v>12</v>
      </c>
      <c r="J82" s="70">
        <f t="shared" si="13"/>
        <v>0.15789473684210525</v>
      </c>
      <c r="M82" s="83">
        <f t="shared" si="19"/>
        <v>16</v>
      </c>
      <c r="N82" s="57" t="s">
        <v>76</v>
      </c>
      <c r="O82" s="58">
        <v>3</v>
      </c>
      <c r="P82" s="65">
        <f t="shared" si="11"/>
        <v>0.5</v>
      </c>
      <c r="Q82" s="61" t="s">
        <v>74</v>
      </c>
      <c r="R82" s="66" t="s">
        <v>75</v>
      </c>
      <c r="S82" s="66" t="s">
        <v>20</v>
      </c>
      <c r="T82" s="67" t="s">
        <v>18</v>
      </c>
      <c r="U82" s="84" t="s">
        <v>77</v>
      </c>
    </row>
    <row r="83" spans="2:21" x14ac:dyDescent="0.25">
      <c r="B83" s="69">
        <v>77</v>
      </c>
      <c r="C83" s="54">
        <f t="shared" si="15"/>
        <v>4</v>
      </c>
      <c r="D83" s="53">
        <f t="shared" si="16"/>
        <v>73</v>
      </c>
      <c r="E83" s="57" t="s">
        <v>107</v>
      </c>
      <c r="F83" s="58">
        <v>7</v>
      </c>
      <c r="G83" s="59">
        <f t="shared" si="14"/>
        <v>61</v>
      </c>
      <c r="H83" s="60">
        <f t="shared" si="17"/>
        <v>0.79220779220779225</v>
      </c>
      <c r="I83" s="62">
        <f t="shared" si="18"/>
        <v>12</v>
      </c>
      <c r="J83" s="70">
        <f t="shared" si="13"/>
        <v>0.15584415584415584</v>
      </c>
      <c r="M83" s="83">
        <f t="shared" si="19"/>
        <v>16</v>
      </c>
      <c r="N83" s="57" t="s">
        <v>76</v>
      </c>
      <c r="O83" s="58">
        <v>3</v>
      </c>
      <c r="P83" s="65">
        <f t="shared" si="11"/>
        <v>0.5</v>
      </c>
      <c r="Q83" s="61" t="s">
        <v>74</v>
      </c>
      <c r="R83" s="66" t="s">
        <v>75</v>
      </c>
      <c r="S83" s="66" t="s">
        <v>20</v>
      </c>
      <c r="T83" s="67" t="s">
        <v>18</v>
      </c>
      <c r="U83" s="84" t="s">
        <v>77</v>
      </c>
    </row>
    <row r="84" spans="2:21" x14ac:dyDescent="0.25">
      <c r="B84" s="69">
        <v>78</v>
      </c>
      <c r="C84" s="54">
        <f t="shared" si="15"/>
        <v>4</v>
      </c>
      <c r="D84" s="53">
        <f t="shared" si="16"/>
        <v>74</v>
      </c>
      <c r="E84" s="57" t="s">
        <v>107</v>
      </c>
      <c r="F84" s="58">
        <v>7</v>
      </c>
      <c r="G84" s="59">
        <f t="shared" si="14"/>
        <v>62</v>
      </c>
      <c r="H84" s="60">
        <f t="shared" si="17"/>
        <v>0.79487179487179482</v>
      </c>
      <c r="I84" s="62">
        <f t="shared" si="18"/>
        <v>12</v>
      </c>
      <c r="J84" s="70">
        <f t="shared" si="13"/>
        <v>0.15384615384615385</v>
      </c>
      <c r="M84" s="83">
        <f t="shared" si="19"/>
        <v>16</v>
      </c>
      <c r="N84" s="57" t="s">
        <v>76</v>
      </c>
      <c r="O84" s="58">
        <v>3</v>
      </c>
      <c r="P84" s="65">
        <f t="shared" si="11"/>
        <v>0.5</v>
      </c>
      <c r="Q84" s="61" t="s">
        <v>74</v>
      </c>
      <c r="R84" s="66" t="s">
        <v>75</v>
      </c>
      <c r="S84" s="66" t="s">
        <v>20</v>
      </c>
      <c r="T84" s="67" t="s">
        <v>18</v>
      </c>
      <c r="U84" s="84" t="s">
        <v>77</v>
      </c>
    </row>
    <row r="85" spans="2:21" x14ac:dyDescent="0.25">
      <c r="B85" s="69">
        <v>79</v>
      </c>
      <c r="C85" s="54">
        <f t="shared" si="15"/>
        <v>4</v>
      </c>
      <c r="D85" s="53">
        <f t="shared" si="16"/>
        <v>75</v>
      </c>
      <c r="E85" s="57" t="s">
        <v>107</v>
      </c>
      <c r="F85" s="58">
        <v>7</v>
      </c>
      <c r="G85" s="59">
        <f t="shared" si="14"/>
        <v>63</v>
      </c>
      <c r="H85" s="60">
        <f t="shared" si="17"/>
        <v>0.79746835443037978</v>
      </c>
      <c r="I85" s="62">
        <f t="shared" si="18"/>
        <v>12</v>
      </c>
      <c r="J85" s="70">
        <f t="shared" si="13"/>
        <v>0.15189873417721519</v>
      </c>
      <c r="M85" s="83">
        <f t="shared" si="19"/>
        <v>16</v>
      </c>
      <c r="N85" s="57" t="s">
        <v>76</v>
      </c>
      <c r="O85" s="58">
        <v>3</v>
      </c>
      <c r="P85" s="65">
        <f t="shared" si="11"/>
        <v>0.5</v>
      </c>
      <c r="Q85" s="61" t="s">
        <v>74</v>
      </c>
      <c r="R85" s="66" t="s">
        <v>75</v>
      </c>
      <c r="S85" s="66" t="s">
        <v>20</v>
      </c>
      <c r="T85" s="67" t="s">
        <v>18</v>
      </c>
      <c r="U85" s="84" t="s">
        <v>77</v>
      </c>
    </row>
    <row r="86" spans="2:21" x14ac:dyDescent="0.25">
      <c r="B86" s="69">
        <v>80</v>
      </c>
      <c r="C86" s="54">
        <f t="shared" si="15"/>
        <v>4</v>
      </c>
      <c r="D86" s="53">
        <f t="shared" si="16"/>
        <v>76</v>
      </c>
      <c r="E86" s="57" t="s">
        <v>107</v>
      </c>
      <c r="F86" s="58">
        <v>7</v>
      </c>
      <c r="G86" s="59">
        <f t="shared" si="14"/>
        <v>64</v>
      </c>
      <c r="H86" s="60">
        <f t="shared" si="17"/>
        <v>0.8</v>
      </c>
      <c r="I86" s="62">
        <f t="shared" si="18"/>
        <v>12</v>
      </c>
      <c r="J86" s="70">
        <f t="shared" si="13"/>
        <v>0.15</v>
      </c>
      <c r="M86" s="83">
        <f t="shared" si="19"/>
        <v>16</v>
      </c>
      <c r="N86" s="57" t="s">
        <v>76</v>
      </c>
      <c r="O86" s="58">
        <v>3</v>
      </c>
      <c r="P86" s="65">
        <f t="shared" si="11"/>
        <v>0.5</v>
      </c>
      <c r="Q86" s="61" t="s">
        <v>74</v>
      </c>
      <c r="R86" s="66" t="s">
        <v>75</v>
      </c>
      <c r="S86" s="66" t="s">
        <v>20</v>
      </c>
      <c r="T86" s="67" t="s">
        <v>18</v>
      </c>
      <c r="U86" s="84" t="s">
        <v>77</v>
      </c>
    </row>
    <row r="87" spans="2:21" x14ac:dyDescent="0.25">
      <c r="B87" s="69">
        <v>81</v>
      </c>
      <c r="C87" s="54">
        <f t="shared" si="15"/>
        <v>4</v>
      </c>
      <c r="D87" s="53">
        <f t="shared" si="16"/>
        <v>77</v>
      </c>
      <c r="E87" s="57" t="s">
        <v>107</v>
      </c>
      <c r="F87" s="58">
        <v>7</v>
      </c>
      <c r="G87" s="59">
        <f t="shared" si="14"/>
        <v>65</v>
      </c>
      <c r="H87" s="60">
        <f t="shared" si="17"/>
        <v>0.80246913580246915</v>
      </c>
      <c r="I87" s="62">
        <f t="shared" si="18"/>
        <v>12</v>
      </c>
      <c r="J87" s="70">
        <f t="shared" si="13"/>
        <v>0.14814814814814814</v>
      </c>
      <c r="M87" s="83">
        <f t="shared" si="19"/>
        <v>16</v>
      </c>
      <c r="N87" s="57" t="s">
        <v>76</v>
      </c>
      <c r="O87" s="58">
        <v>3</v>
      </c>
      <c r="P87" s="65">
        <f t="shared" si="11"/>
        <v>0.5</v>
      </c>
      <c r="Q87" s="61" t="s">
        <v>74</v>
      </c>
      <c r="R87" s="66" t="s">
        <v>75</v>
      </c>
      <c r="S87" s="66" t="s">
        <v>20</v>
      </c>
      <c r="T87" s="67" t="s">
        <v>18</v>
      </c>
      <c r="U87" s="84" t="s">
        <v>77</v>
      </c>
    </row>
    <row r="88" spans="2:21" x14ac:dyDescent="0.25">
      <c r="B88" s="69">
        <v>82</v>
      </c>
      <c r="C88" s="54">
        <f t="shared" si="15"/>
        <v>4</v>
      </c>
      <c r="D88" s="53">
        <f t="shared" si="16"/>
        <v>78</v>
      </c>
      <c r="E88" s="57" t="s">
        <v>107</v>
      </c>
      <c r="F88" s="58">
        <v>7</v>
      </c>
      <c r="G88" s="59">
        <f t="shared" si="14"/>
        <v>66</v>
      </c>
      <c r="H88" s="60">
        <f t="shared" si="17"/>
        <v>0.80487804878048785</v>
      </c>
      <c r="I88" s="62">
        <f t="shared" si="18"/>
        <v>12</v>
      </c>
      <c r="J88" s="70">
        <f t="shared" si="13"/>
        <v>0.14634146341463414</v>
      </c>
      <c r="M88" s="83">
        <f t="shared" si="19"/>
        <v>16</v>
      </c>
      <c r="N88" s="57" t="s">
        <v>76</v>
      </c>
      <c r="O88" s="58">
        <v>3</v>
      </c>
      <c r="P88" s="65">
        <f t="shared" ref="P88:P106" si="20">8/M88</f>
        <v>0.5</v>
      </c>
      <c r="Q88" s="61" t="s">
        <v>74</v>
      </c>
      <c r="R88" s="66" t="s">
        <v>75</v>
      </c>
      <c r="S88" s="66" t="s">
        <v>20</v>
      </c>
      <c r="T88" s="67" t="s">
        <v>18</v>
      </c>
      <c r="U88" s="84" t="s">
        <v>77</v>
      </c>
    </row>
    <row r="89" spans="2:21" x14ac:dyDescent="0.25">
      <c r="B89" s="69">
        <v>83</v>
      </c>
      <c r="C89" s="54">
        <f t="shared" si="15"/>
        <v>4</v>
      </c>
      <c r="D89" s="53">
        <f t="shared" si="16"/>
        <v>79</v>
      </c>
      <c r="E89" s="57" t="s">
        <v>107</v>
      </c>
      <c r="F89" s="58">
        <v>7</v>
      </c>
      <c r="G89" s="59">
        <f t="shared" si="14"/>
        <v>67</v>
      </c>
      <c r="H89" s="60">
        <f t="shared" si="17"/>
        <v>0.80722891566265065</v>
      </c>
      <c r="I89" s="62">
        <f t="shared" si="18"/>
        <v>12</v>
      </c>
      <c r="J89" s="70">
        <f t="shared" si="13"/>
        <v>0.14457831325301204</v>
      </c>
      <c r="M89" s="83">
        <f t="shared" si="19"/>
        <v>16</v>
      </c>
      <c r="N89" s="57" t="s">
        <v>76</v>
      </c>
      <c r="O89" s="58">
        <v>3</v>
      </c>
      <c r="P89" s="65">
        <f t="shared" si="20"/>
        <v>0.5</v>
      </c>
      <c r="Q89" s="61" t="s">
        <v>74</v>
      </c>
      <c r="R89" s="66" t="s">
        <v>75</v>
      </c>
      <c r="S89" s="66" t="s">
        <v>20</v>
      </c>
      <c r="T89" s="67" t="s">
        <v>18</v>
      </c>
      <c r="U89" s="84" t="s">
        <v>77</v>
      </c>
    </row>
    <row r="90" spans="2:21" x14ac:dyDescent="0.25">
      <c r="B90" s="69">
        <v>84</v>
      </c>
      <c r="C90" s="54">
        <f t="shared" si="15"/>
        <v>4</v>
      </c>
      <c r="D90" s="53">
        <f t="shared" si="16"/>
        <v>80</v>
      </c>
      <c r="E90" s="57" t="s">
        <v>107</v>
      </c>
      <c r="F90" s="58">
        <v>7</v>
      </c>
      <c r="G90" s="59">
        <f t="shared" si="14"/>
        <v>68</v>
      </c>
      <c r="H90" s="60">
        <f t="shared" si="17"/>
        <v>0.80952380952380953</v>
      </c>
      <c r="I90" s="62">
        <f t="shared" si="18"/>
        <v>12</v>
      </c>
      <c r="J90" s="70">
        <f t="shared" si="13"/>
        <v>0.14285714285714285</v>
      </c>
      <c r="M90" s="83">
        <f t="shared" si="19"/>
        <v>16</v>
      </c>
      <c r="N90" s="57" t="s">
        <v>76</v>
      </c>
      <c r="O90" s="58">
        <v>3</v>
      </c>
      <c r="P90" s="65">
        <f t="shared" si="20"/>
        <v>0.5</v>
      </c>
      <c r="Q90" s="61" t="s">
        <v>74</v>
      </c>
      <c r="R90" s="66" t="s">
        <v>75</v>
      </c>
      <c r="S90" s="66" t="s">
        <v>20</v>
      </c>
      <c r="T90" s="67" t="s">
        <v>18</v>
      </c>
      <c r="U90" s="84" t="s">
        <v>77</v>
      </c>
    </row>
    <row r="91" spans="2:21" x14ac:dyDescent="0.25">
      <c r="B91" s="69">
        <v>85</v>
      </c>
      <c r="C91" s="54">
        <f t="shared" si="15"/>
        <v>4</v>
      </c>
      <c r="D91" s="53">
        <f t="shared" si="16"/>
        <v>81</v>
      </c>
      <c r="E91" s="57" t="s">
        <v>107</v>
      </c>
      <c r="F91" s="58">
        <v>7</v>
      </c>
      <c r="G91" s="59">
        <f t="shared" si="14"/>
        <v>69</v>
      </c>
      <c r="H91" s="60">
        <f t="shared" si="17"/>
        <v>0.81176470588235294</v>
      </c>
      <c r="I91" s="62">
        <f t="shared" si="18"/>
        <v>12</v>
      </c>
      <c r="J91" s="70">
        <f t="shared" si="13"/>
        <v>0.14117647058823529</v>
      </c>
      <c r="M91" s="83">
        <f t="shared" si="19"/>
        <v>16</v>
      </c>
      <c r="N91" s="57" t="s">
        <v>76</v>
      </c>
      <c r="O91" s="58">
        <v>3</v>
      </c>
      <c r="P91" s="65">
        <f t="shared" si="20"/>
        <v>0.5</v>
      </c>
      <c r="Q91" s="61" t="s">
        <v>74</v>
      </c>
      <c r="R91" s="66" t="s">
        <v>75</v>
      </c>
      <c r="S91" s="66" t="s">
        <v>20</v>
      </c>
      <c r="T91" s="67" t="s">
        <v>18</v>
      </c>
      <c r="U91" s="84" t="s">
        <v>77</v>
      </c>
    </row>
    <row r="92" spans="2:21" x14ac:dyDescent="0.25">
      <c r="B92" s="69">
        <v>86</v>
      </c>
      <c r="C92" s="54">
        <f t="shared" si="15"/>
        <v>4</v>
      </c>
      <c r="D92" s="53">
        <f t="shared" si="16"/>
        <v>82</v>
      </c>
      <c r="E92" s="57" t="s">
        <v>107</v>
      </c>
      <c r="F92" s="58">
        <v>7</v>
      </c>
      <c r="G92" s="59">
        <f t="shared" si="14"/>
        <v>70</v>
      </c>
      <c r="H92" s="60">
        <f t="shared" si="17"/>
        <v>0.81395348837209303</v>
      </c>
      <c r="I92" s="62">
        <f t="shared" si="18"/>
        <v>12</v>
      </c>
      <c r="J92" s="70">
        <f t="shared" si="13"/>
        <v>0.13953488372093023</v>
      </c>
      <c r="M92" s="83">
        <f t="shared" si="19"/>
        <v>16</v>
      </c>
      <c r="N92" s="57" t="s">
        <v>76</v>
      </c>
      <c r="O92" s="58">
        <v>3</v>
      </c>
      <c r="P92" s="65">
        <f t="shared" si="20"/>
        <v>0.5</v>
      </c>
      <c r="Q92" s="61" t="s">
        <v>74</v>
      </c>
      <c r="R92" s="66" t="s">
        <v>75</v>
      </c>
      <c r="S92" s="66" t="s">
        <v>20</v>
      </c>
      <c r="T92" s="67" t="s">
        <v>18</v>
      </c>
      <c r="U92" s="84" t="s">
        <v>77</v>
      </c>
    </row>
    <row r="93" spans="2:21" x14ac:dyDescent="0.25">
      <c r="B93" s="69">
        <v>87</v>
      </c>
      <c r="C93" s="54">
        <f t="shared" si="15"/>
        <v>4</v>
      </c>
      <c r="D93" s="53">
        <f t="shared" si="16"/>
        <v>83</v>
      </c>
      <c r="E93" s="57" t="s">
        <v>107</v>
      </c>
      <c r="F93" s="58">
        <v>7</v>
      </c>
      <c r="G93" s="59">
        <f t="shared" si="14"/>
        <v>71</v>
      </c>
      <c r="H93" s="60">
        <f t="shared" si="17"/>
        <v>0.81609195402298851</v>
      </c>
      <c r="I93" s="62">
        <f t="shared" si="18"/>
        <v>12</v>
      </c>
      <c r="J93" s="70">
        <f t="shared" si="13"/>
        <v>0.13793103448275862</v>
      </c>
      <c r="M93" s="83">
        <f t="shared" si="19"/>
        <v>16</v>
      </c>
      <c r="N93" s="57" t="s">
        <v>76</v>
      </c>
      <c r="O93" s="58">
        <v>3</v>
      </c>
      <c r="P93" s="65">
        <f t="shared" si="20"/>
        <v>0.5</v>
      </c>
      <c r="Q93" s="61" t="s">
        <v>74</v>
      </c>
      <c r="R93" s="66" t="s">
        <v>75</v>
      </c>
      <c r="S93" s="66" t="s">
        <v>20</v>
      </c>
      <c r="T93" s="67" t="s">
        <v>18</v>
      </c>
      <c r="U93" s="84" t="s">
        <v>77</v>
      </c>
    </row>
    <row r="94" spans="2:21" x14ac:dyDescent="0.25">
      <c r="B94" s="69">
        <v>88</v>
      </c>
      <c r="C94" s="54">
        <f t="shared" si="15"/>
        <v>4</v>
      </c>
      <c r="D94" s="53">
        <f t="shared" si="16"/>
        <v>84</v>
      </c>
      <c r="E94" s="57" t="s">
        <v>107</v>
      </c>
      <c r="F94" s="58">
        <v>7</v>
      </c>
      <c r="G94" s="59">
        <f t="shared" si="14"/>
        <v>72</v>
      </c>
      <c r="H94" s="60">
        <f t="shared" si="17"/>
        <v>0.81818181818181823</v>
      </c>
      <c r="I94" s="62">
        <f t="shared" si="18"/>
        <v>12</v>
      </c>
      <c r="J94" s="70">
        <f t="shared" si="13"/>
        <v>0.13636363636363635</v>
      </c>
      <c r="M94" s="83">
        <f t="shared" si="19"/>
        <v>16</v>
      </c>
      <c r="N94" s="57" t="s">
        <v>76</v>
      </c>
      <c r="O94" s="58">
        <v>3</v>
      </c>
      <c r="P94" s="65">
        <f t="shared" si="20"/>
        <v>0.5</v>
      </c>
      <c r="Q94" s="61" t="s">
        <v>74</v>
      </c>
      <c r="R94" s="66" t="s">
        <v>75</v>
      </c>
      <c r="S94" s="66" t="s">
        <v>20</v>
      </c>
      <c r="T94" s="67" t="s">
        <v>18</v>
      </c>
      <c r="U94" s="84" t="s">
        <v>77</v>
      </c>
    </row>
    <row r="95" spans="2:21" x14ac:dyDescent="0.25">
      <c r="B95" s="69">
        <v>89</v>
      </c>
      <c r="C95" s="54">
        <f t="shared" si="15"/>
        <v>4</v>
      </c>
      <c r="D95" s="53">
        <f t="shared" si="16"/>
        <v>85</v>
      </c>
      <c r="E95" s="57" t="s">
        <v>107</v>
      </c>
      <c r="F95" s="58">
        <v>7</v>
      </c>
      <c r="G95" s="59">
        <f t="shared" si="14"/>
        <v>73</v>
      </c>
      <c r="H95" s="60">
        <f t="shared" si="17"/>
        <v>0.8202247191011236</v>
      </c>
      <c r="I95" s="62">
        <f t="shared" si="18"/>
        <v>12</v>
      </c>
      <c r="J95" s="70">
        <f t="shared" si="13"/>
        <v>0.1348314606741573</v>
      </c>
      <c r="M95" s="83">
        <f t="shared" si="19"/>
        <v>16</v>
      </c>
      <c r="N95" s="57" t="s">
        <v>76</v>
      </c>
      <c r="O95" s="58">
        <v>3</v>
      </c>
      <c r="P95" s="65">
        <f t="shared" si="20"/>
        <v>0.5</v>
      </c>
      <c r="Q95" s="61" t="s">
        <v>74</v>
      </c>
      <c r="R95" s="66" t="s">
        <v>75</v>
      </c>
      <c r="S95" s="66" t="s">
        <v>20</v>
      </c>
      <c r="T95" s="67" t="s">
        <v>18</v>
      </c>
      <c r="U95" s="84" t="s">
        <v>77</v>
      </c>
    </row>
    <row r="96" spans="2:21" x14ac:dyDescent="0.25">
      <c r="B96" s="69">
        <v>90</v>
      </c>
      <c r="C96" s="54">
        <f t="shared" si="15"/>
        <v>4</v>
      </c>
      <c r="D96" s="53">
        <f t="shared" si="16"/>
        <v>86</v>
      </c>
      <c r="E96" s="57" t="s">
        <v>107</v>
      </c>
      <c r="F96" s="58">
        <v>7</v>
      </c>
      <c r="G96" s="59">
        <f t="shared" si="14"/>
        <v>74</v>
      </c>
      <c r="H96" s="60">
        <f t="shared" si="17"/>
        <v>0.82222222222222219</v>
      </c>
      <c r="I96" s="62">
        <f t="shared" si="18"/>
        <v>12</v>
      </c>
      <c r="J96" s="70">
        <f t="shared" si="13"/>
        <v>0.13333333333333333</v>
      </c>
      <c r="M96" s="83">
        <f t="shared" si="19"/>
        <v>16</v>
      </c>
      <c r="N96" s="57" t="s">
        <v>76</v>
      </c>
      <c r="O96" s="58">
        <v>3</v>
      </c>
      <c r="P96" s="65">
        <f t="shared" si="20"/>
        <v>0.5</v>
      </c>
      <c r="Q96" s="61" t="s">
        <v>74</v>
      </c>
      <c r="R96" s="66" t="s">
        <v>75</v>
      </c>
      <c r="S96" s="66" t="s">
        <v>20</v>
      </c>
      <c r="T96" s="67" t="s">
        <v>18</v>
      </c>
      <c r="U96" s="84" t="s">
        <v>77</v>
      </c>
    </row>
    <row r="97" spans="2:21" x14ac:dyDescent="0.25">
      <c r="B97" s="69">
        <v>91</v>
      </c>
      <c r="C97" s="54">
        <f t="shared" si="15"/>
        <v>4</v>
      </c>
      <c r="D97" s="53">
        <f t="shared" si="16"/>
        <v>87</v>
      </c>
      <c r="E97" s="57" t="s">
        <v>107</v>
      </c>
      <c r="F97" s="58">
        <v>7</v>
      </c>
      <c r="G97" s="59">
        <f t="shared" si="14"/>
        <v>75</v>
      </c>
      <c r="H97" s="60">
        <f t="shared" si="17"/>
        <v>0.82417582417582413</v>
      </c>
      <c r="I97" s="62">
        <f t="shared" si="18"/>
        <v>12</v>
      </c>
      <c r="J97" s="70">
        <f t="shared" si="13"/>
        <v>0.13186813186813187</v>
      </c>
      <c r="M97" s="83">
        <f t="shared" si="19"/>
        <v>16</v>
      </c>
      <c r="N97" s="57" t="s">
        <v>76</v>
      </c>
      <c r="O97" s="58">
        <v>3</v>
      </c>
      <c r="P97" s="65">
        <f t="shared" si="20"/>
        <v>0.5</v>
      </c>
      <c r="Q97" s="61" t="s">
        <v>74</v>
      </c>
      <c r="R97" s="66" t="s">
        <v>75</v>
      </c>
      <c r="S97" s="66" t="s">
        <v>20</v>
      </c>
      <c r="T97" s="67" t="s">
        <v>18</v>
      </c>
      <c r="U97" s="84" t="s">
        <v>77</v>
      </c>
    </row>
    <row r="98" spans="2:21" x14ac:dyDescent="0.25">
      <c r="B98" s="69">
        <v>92</v>
      </c>
      <c r="C98" s="54">
        <f t="shared" si="15"/>
        <v>4</v>
      </c>
      <c r="D98" s="53">
        <f t="shared" si="16"/>
        <v>88</v>
      </c>
      <c r="E98" s="57" t="s">
        <v>107</v>
      </c>
      <c r="F98" s="58">
        <v>7</v>
      </c>
      <c r="G98" s="59">
        <f t="shared" si="14"/>
        <v>76</v>
      </c>
      <c r="H98" s="60">
        <f t="shared" si="17"/>
        <v>0.82608695652173914</v>
      </c>
      <c r="I98" s="62">
        <f t="shared" si="18"/>
        <v>12</v>
      </c>
      <c r="J98" s="70">
        <f t="shared" si="13"/>
        <v>0.13043478260869565</v>
      </c>
      <c r="M98" s="83">
        <f t="shared" si="19"/>
        <v>16</v>
      </c>
      <c r="N98" s="57" t="s">
        <v>76</v>
      </c>
      <c r="O98" s="58">
        <v>3</v>
      </c>
      <c r="P98" s="65">
        <f t="shared" si="20"/>
        <v>0.5</v>
      </c>
      <c r="Q98" s="61" t="s">
        <v>74</v>
      </c>
      <c r="R98" s="66" t="s">
        <v>75</v>
      </c>
      <c r="S98" s="66" t="s">
        <v>20</v>
      </c>
      <c r="T98" s="67" t="s">
        <v>18</v>
      </c>
      <c r="U98" s="84" t="s">
        <v>77</v>
      </c>
    </row>
    <row r="99" spans="2:21" x14ac:dyDescent="0.25">
      <c r="B99" s="69">
        <v>93</v>
      </c>
      <c r="C99" s="54">
        <f t="shared" si="15"/>
        <v>4</v>
      </c>
      <c r="D99" s="53">
        <f t="shared" si="16"/>
        <v>89</v>
      </c>
      <c r="E99" s="57" t="s">
        <v>107</v>
      </c>
      <c r="F99" s="58">
        <v>7</v>
      </c>
      <c r="G99" s="59">
        <f t="shared" si="14"/>
        <v>77</v>
      </c>
      <c r="H99" s="60">
        <f t="shared" si="17"/>
        <v>0.82795698924731187</v>
      </c>
      <c r="I99" s="62">
        <f t="shared" si="18"/>
        <v>12</v>
      </c>
      <c r="J99" s="70">
        <f t="shared" si="13"/>
        <v>0.12903225806451613</v>
      </c>
      <c r="M99" s="83">
        <f t="shared" si="19"/>
        <v>16</v>
      </c>
      <c r="N99" s="57" t="s">
        <v>76</v>
      </c>
      <c r="O99" s="58">
        <v>3</v>
      </c>
      <c r="P99" s="65">
        <f t="shared" si="20"/>
        <v>0.5</v>
      </c>
      <c r="Q99" s="61" t="s">
        <v>74</v>
      </c>
      <c r="R99" s="66" t="s">
        <v>75</v>
      </c>
      <c r="S99" s="66" t="s">
        <v>20</v>
      </c>
      <c r="T99" s="67" t="s">
        <v>18</v>
      </c>
      <c r="U99" s="84" t="s">
        <v>77</v>
      </c>
    </row>
    <row r="100" spans="2:21" x14ac:dyDescent="0.25">
      <c r="B100" s="69">
        <v>94</v>
      </c>
      <c r="C100" s="54">
        <f t="shared" si="15"/>
        <v>4</v>
      </c>
      <c r="D100" s="53">
        <f t="shared" si="16"/>
        <v>90</v>
      </c>
      <c r="E100" s="57" t="s">
        <v>107</v>
      </c>
      <c r="F100" s="58">
        <v>7</v>
      </c>
      <c r="G100" s="59">
        <f t="shared" si="14"/>
        <v>78</v>
      </c>
      <c r="H100" s="60">
        <f t="shared" si="17"/>
        <v>0.82978723404255317</v>
      </c>
      <c r="I100" s="62">
        <f t="shared" si="18"/>
        <v>12</v>
      </c>
      <c r="J100" s="70">
        <f t="shared" si="13"/>
        <v>0.1276595744680851</v>
      </c>
      <c r="M100" s="83">
        <f t="shared" si="19"/>
        <v>16</v>
      </c>
      <c r="N100" s="57" t="s">
        <v>76</v>
      </c>
      <c r="O100" s="58">
        <v>3</v>
      </c>
      <c r="P100" s="65">
        <f t="shared" si="20"/>
        <v>0.5</v>
      </c>
      <c r="Q100" s="61" t="s">
        <v>74</v>
      </c>
      <c r="R100" s="66" t="s">
        <v>75</v>
      </c>
      <c r="S100" s="66" t="s">
        <v>20</v>
      </c>
      <c r="T100" s="67" t="s">
        <v>18</v>
      </c>
      <c r="U100" s="84" t="s">
        <v>77</v>
      </c>
    </row>
    <row r="101" spans="2:21" x14ac:dyDescent="0.25">
      <c r="B101" s="69">
        <v>95</v>
      </c>
      <c r="C101" s="54">
        <f t="shared" si="15"/>
        <v>4</v>
      </c>
      <c r="D101" s="53">
        <f t="shared" si="16"/>
        <v>91</v>
      </c>
      <c r="E101" s="57" t="s">
        <v>107</v>
      </c>
      <c r="F101" s="58">
        <v>7</v>
      </c>
      <c r="G101" s="59">
        <f t="shared" si="14"/>
        <v>79</v>
      </c>
      <c r="H101" s="60">
        <f t="shared" si="17"/>
        <v>0.83157894736842108</v>
      </c>
      <c r="I101" s="62">
        <f t="shared" si="18"/>
        <v>12</v>
      </c>
      <c r="J101" s="70">
        <f t="shared" si="13"/>
        <v>0.12631578947368421</v>
      </c>
      <c r="M101" s="83">
        <f t="shared" si="19"/>
        <v>16</v>
      </c>
      <c r="N101" s="57" t="s">
        <v>76</v>
      </c>
      <c r="O101" s="58">
        <v>3</v>
      </c>
      <c r="P101" s="65">
        <f t="shared" si="20"/>
        <v>0.5</v>
      </c>
      <c r="Q101" s="61" t="s">
        <v>74</v>
      </c>
      <c r="R101" s="66" t="s">
        <v>75</v>
      </c>
      <c r="S101" s="66" t="s">
        <v>20</v>
      </c>
      <c r="T101" s="67" t="s">
        <v>18</v>
      </c>
      <c r="U101" s="84" t="s">
        <v>77</v>
      </c>
    </row>
    <row r="102" spans="2:21" x14ac:dyDescent="0.25">
      <c r="B102" s="69">
        <v>96</v>
      </c>
      <c r="C102" s="54">
        <f t="shared" si="15"/>
        <v>4</v>
      </c>
      <c r="D102" s="53">
        <f t="shared" si="16"/>
        <v>92</v>
      </c>
      <c r="E102" s="57" t="s">
        <v>107</v>
      </c>
      <c r="F102" s="58">
        <v>7</v>
      </c>
      <c r="G102" s="59">
        <f t="shared" si="14"/>
        <v>80</v>
      </c>
      <c r="H102" s="60">
        <f t="shared" si="17"/>
        <v>0.83333333333333337</v>
      </c>
      <c r="I102" s="62">
        <f t="shared" si="18"/>
        <v>12</v>
      </c>
      <c r="J102" s="70">
        <f t="shared" si="13"/>
        <v>0.125</v>
      </c>
      <c r="M102" s="83">
        <f t="shared" si="19"/>
        <v>16</v>
      </c>
      <c r="N102" s="57" t="s">
        <v>76</v>
      </c>
      <c r="O102" s="58">
        <v>3</v>
      </c>
      <c r="P102" s="65">
        <f t="shared" si="20"/>
        <v>0.5</v>
      </c>
      <c r="Q102" s="61" t="s">
        <v>74</v>
      </c>
      <c r="R102" s="66" t="s">
        <v>75</v>
      </c>
      <c r="S102" s="66" t="s">
        <v>20</v>
      </c>
      <c r="T102" s="67" t="s">
        <v>18</v>
      </c>
      <c r="U102" s="84" t="s">
        <v>77</v>
      </c>
    </row>
    <row r="103" spans="2:21" x14ac:dyDescent="0.25">
      <c r="B103" s="69">
        <v>97</v>
      </c>
      <c r="C103" s="54">
        <f t="shared" si="15"/>
        <v>4</v>
      </c>
      <c r="D103" s="53">
        <f t="shared" si="16"/>
        <v>93</v>
      </c>
      <c r="E103" s="57" t="s">
        <v>107</v>
      </c>
      <c r="F103" s="58">
        <v>7</v>
      </c>
      <c r="G103" s="59">
        <f t="shared" si="14"/>
        <v>81</v>
      </c>
      <c r="H103" s="60">
        <f t="shared" si="17"/>
        <v>0.83505154639175261</v>
      </c>
      <c r="I103" s="62">
        <f t="shared" si="18"/>
        <v>12</v>
      </c>
      <c r="J103" s="70">
        <f t="shared" si="13"/>
        <v>0.12371134020618557</v>
      </c>
      <c r="M103" s="83">
        <f t="shared" si="19"/>
        <v>16</v>
      </c>
      <c r="N103" s="57" t="s">
        <v>76</v>
      </c>
      <c r="O103" s="58">
        <v>3</v>
      </c>
      <c r="P103" s="65">
        <f t="shared" si="20"/>
        <v>0.5</v>
      </c>
      <c r="Q103" s="61" t="s">
        <v>74</v>
      </c>
      <c r="R103" s="66" t="s">
        <v>75</v>
      </c>
      <c r="S103" s="66" t="s">
        <v>20</v>
      </c>
      <c r="T103" s="67" t="s">
        <v>18</v>
      </c>
      <c r="U103" s="84" t="s">
        <v>77</v>
      </c>
    </row>
    <row r="104" spans="2:21" x14ac:dyDescent="0.25">
      <c r="B104" s="69">
        <v>98</v>
      </c>
      <c r="C104" s="54">
        <f t="shared" si="15"/>
        <v>4</v>
      </c>
      <c r="D104" s="53">
        <f t="shared" si="16"/>
        <v>94</v>
      </c>
      <c r="E104" s="57" t="s">
        <v>107</v>
      </c>
      <c r="F104" s="58">
        <v>7</v>
      </c>
      <c r="G104" s="59">
        <f t="shared" si="14"/>
        <v>82</v>
      </c>
      <c r="H104" s="60">
        <f t="shared" si="17"/>
        <v>0.83673469387755106</v>
      </c>
      <c r="I104" s="62">
        <f t="shared" si="18"/>
        <v>12</v>
      </c>
      <c r="J104" s="70">
        <f t="shared" si="13"/>
        <v>0.12244897959183673</v>
      </c>
      <c r="M104" s="83">
        <f t="shared" si="19"/>
        <v>16</v>
      </c>
      <c r="N104" s="57" t="s">
        <v>76</v>
      </c>
      <c r="O104" s="58">
        <v>3</v>
      </c>
      <c r="P104" s="65">
        <f t="shared" si="20"/>
        <v>0.5</v>
      </c>
      <c r="Q104" s="61" t="s">
        <v>74</v>
      </c>
      <c r="R104" s="66" t="s">
        <v>75</v>
      </c>
      <c r="S104" s="66" t="s">
        <v>20</v>
      </c>
      <c r="T104" s="67" t="s">
        <v>18</v>
      </c>
      <c r="U104" s="84" t="s">
        <v>77</v>
      </c>
    </row>
    <row r="105" spans="2:21" x14ac:dyDescent="0.25">
      <c r="B105" s="69">
        <v>99</v>
      </c>
      <c r="C105" s="54">
        <f t="shared" si="15"/>
        <v>4</v>
      </c>
      <c r="D105" s="53">
        <f t="shared" si="16"/>
        <v>95</v>
      </c>
      <c r="E105" s="57" t="s">
        <v>107</v>
      </c>
      <c r="F105" s="58">
        <v>7</v>
      </c>
      <c r="G105" s="59">
        <f t="shared" si="14"/>
        <v>83</v>
      </c>
      <c r="H105" s="60">
        <f t="shared" si="17"/>
        <v>0.83838383838383834</v>
      </c>
      <c r="I105" s="62">
        <f t="shared" si="18"/>
        <v>12</v>
      </c>
      <c r="J105" s="70">
        <f t="shared" si="13"/>
        <v>0.12121212121212122</v>
      </c>
      <c r="M105" s="83">
        <f t="shared" si="19"/>
        <v>16</v>
      </c>
      <c r="N105" s="57" t="s">
        <v>76</v>
      </c>
      <c r="O105" s="58">
        <v>3</v>
      </c>
      <c r="P105" s="65">
        <f t="shared" si="20"/>
        <v>0.5</v>
      </c>
      <c r="Q105" s="61" t="s">
        <v>74</v>
      </c>
      <c r="R105" s="66" t="s">
        <v>75</v>
      </c>
      <c r="S105" s="66" t="s">
        <v>20</v>
      </c>
      <c r="T105" s="67" t="s">
        <v>18</v>
      </c>
      <c r="U105" s="84" t="s">
        <v>77</v>
      </c>
    </row>
    <row r="106" spans="2:21" ht="15.75" thickBot="1" x14ac:dyDescent="0.3">
      <c r="B106" s="71">
        <v>100</v>
      </c>
      <c r="C106" s="72">
        <f t="shared" si="15"/>
        <v>4</v>
      </c>
      <c r="D106" s="73">
        <f t="shared" si="16"/>
        <v>96</v>
      </c>
      <c r="E106" s="74" t="s">
        <v>107</v>
      </c>
      <c r="F106" s="75">
        <v>7</v>
      </c>
      <c r="G106" s="76">
        <f t="shared" si="14"/>
        <v>84</v>
      </c>
      <c r="H106" s="77">
        <f t="shared" si="17"/>
        <v>0.84</v>
      </c>
      <c r="I106" s="78">
        <f t="shared" si="18"/>
        <v>12</v>
      </c>
      <c r="J106" s="79">
        <f t="shared" si="13"/>
        <v>0.12</v>
      </c>
      <c r="M106" s="85">
        <f t="shared" si="19"/>
        <v>16</v>
      </c>
      <c r="N106" s="74" t="s">
        <v>76</v>
      </c>
      <c r="O106" s="75">
        <v>3</v>
      </c>
      <c r="P106" s="86">
        <f t="shared" si="20"/>
        <v>0.5</v>
      </c>
      <c r="Q106" s="87" t="s">
        <v>74</v>
      </c>
      <c r="R106" s="88" t="s">
        <v>75</v>
      </c>
      <c r="S106" s="88" t="s">
        <v>20</v>
      </c>
      <c r="T106" s="89" t="s">
        <v>18</v>
      </c>
      <c r="U106" s="90" t="s">
        <v>77</v>
      </c>
    </row>
    <row r="107" spans="2:21" x14ac:dyDescent="0.25">
      <c r="C107" s="48"/>
      <c r="G107" s="1"/>
      <c r="H107" s="47"/>
      <c r="I107" s="48"/>
      <c r="J107" s="47"/>
      <c r="M107" s="48"/>
      <c r="P107" s="47"/>
      <c r="U107" s="46"/>
    </row>
    <row r="108" spans="2:21" x14ac:dyDescent="0.25">
      <c r="C108" s="48"/>
      <c r="G108" s="1"/>
      <c r="H108" s="47"/>
      <c r="I108" s="48"/>
      <c r="J108" s="47"/>
      <c r="M108" s="48"/>
      <c r="P108" s="47"/>
      <c r="U108" s="46"/>
    </row>
    <row r="109" spans="2:21" x14ac:dyDescent="0.25">
      <c r="C109" s="48"/>
      <c r="G109" s="1"/>
      <c r="H109" s="47"/>
      <c r="I109" s="48"/>
      <c r="J109" s="47"/>
      <c r="M109" s="48"/>
      <c r="P109" s="47"/>
      <c r="U109" s="46"/>
    </row>
    <row r="110" spans="2:21" x14ac:dyDescent="0.25">
      <c r="C110" s="48"/>
      <c r="G110" s="1"/>
      <c r="H110" s="47"/>
      <c r="I110" s="48"/>
      <c r="J110" s="47"/>
      <c r="M110" s="48"/>
      <c r="P110" s="47"/>
      <c r="U110" s="46"/>
    </row>
  </sheetData>
  <mergeCells count="8">
    <mergeCell ref="B41:J41"/>
    <mergeCell ref="B3:J3"/>
    <mergeCell ref="M3:U3"/>
    <mergeCell ref="G4:H4"/>
    <mergeCell ref="I4:J4"/>
    <mergeCell ref="Q4:T4"/>
    <mergeCell ref="B12:J12"/>
    <mergeCell ref="B23:J23"/>
  </mergeCells>
  <phoneticPr fontId="8" type="noConversion"/>
  <dataValidations disablePrompts="1" count="1">
    <dataValidation type="list" allowBlank="1" showInputMessage="1" showErrorMessage="1" sqref="I2" xr:uid="{CA96485F-4FE4-4E57-949A-8F68C57CAA11}">
      <formula1>"0,1"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0C6B9B7A90C24589F5AD14B2D32F5A" ma:contentTypeVersion="13" ma:contentTypeDescription="Umožňuje vytvoriť nový dokument." ma:contentTypeScope="" ma:versionID="9b9fcc6e88a8446164764dce4d5764c9">
  <xsd:schema xmlns:xsd="http://www.w3.org/2001/XMLSchema" xmlns:xs="http://www.w3.org/2001/XMLSchema" xmlns:p="http://schemas.microsoft.com/office/2006/metadata/properties" xmlns:ns3="639de105-6d3b-403e-823a-b1559f914eda" xmlns:ns4="e31078c5-51fb-41d9-aa91-f4bdcfff9cfb" targetNamespace="http://schemas.microsoft.com/office/2006/metadata/properties" ma:root="true" ma:fieldsID="f69210db6b8aa3ba3eb5cc5e512738ce" ns3:_="" ns4:_="">
    <xsd:import namespace="639de105-6d3b-403e-823a-b1559f914eda"/>
    <xsd:import namespace="e31078c5-51fb-41d9-aa91-f4bdcfff9c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9de105-6d3b-403e-823a-b1559f914e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078c5-51fb-41d9-aa91-f4bdcfff9cf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F745B-5576-444B-8388-08F6F0FF72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8C383C-2F4D-4A52-B07A-CB36187674B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692214-7DEF-4A5B-93EF-427A1C7EA9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9de105-6d3b-403e-823a-b1559f914eda"/>
    <ds:schemaRef ds:uri="e31078c5-51fb-41d9-aa91-f4bdcfff9c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NOVE_bodovanie</vt:lpstr>
      <vt:lpstr>NOVE_MSR_Gustafik_Papp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</dc:creator>
  <cp:lastModifiedBy>Papp Peter</cp:lastModifiedBy>
  <dcterms:created xsi:type="dcterms:W3CDTF">2020-09-09T07:32:36Z</dcterms:created>
  <dcterms:modified xsi:type="dcterms:W3CDTF">2020-11-29T10:10:55Z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0x010100D50C6B9B7A90C24589F5AD14B2D32F5A</vt:lpwstr>
  </property>
</Properties>
</file>